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25" activeTab="1"/>
  </bookViews>
  <sheets>
    <sheet name="INSTRUCTIVO" sheetId="1" r:id="rId1"/>
    <sheet name="INGRESO DE DATOS" sheetId="2" r:id="rId2"/>
    <sheet name="CERTIFICADO" sheetId="3" r:id="rId3"/>
    <sheet name="CATEGORIZACION DE VIV. UNIF." sheetId="4" r:id="rId4"/>
    <sheet name="ACTA ESTADO DE OBRA" sheetId="5" r:id="rId5"/>
    <sheet name="GASTOS" sheetId="6" r:id="rId6"/>
    <sheet name="Hoja1" sheetId="7" state="hidden" r:id="rId7"/>
    <sheet name="CONTRATO PROF." sheetId="8" state="hidden" r:id="rId8"/>
    <sheet name="Art.29" sheetId="9" state="hidden" r:id="rId9"/>
  </sheets>
  <externalReferences>
    <externalReference r:id="rId12"/>
    <externalReference r:id="rId13"/>
    <externalReference r:id="rId14"/>
  </externalReferences>
  <definedNames>
    <definedName name="_xlnm.Print_Area" localSheetId="8">'Art.29'!$A$1:$BA$72</definedName>
    <definedName name="_xlnm.Print_Area" localSheetId="2">'CERTIFICADO'!$A$1:$N$99</definedName>
    <definedName name="_xlnm.Print_Area" localSheetId="7">'CONTRATO PROF.'!$A$1:$BL$70</definedName>
    <definedName name="_xlnm.Print_Area" localSheetId="1">'INGRESO DE DATOS'!$B$70:$L$83</definedName>
  </definedNames>
  <calcPr fullCalcOnLoad="1"/>
</workbook>
</file>

<file path=xl/comments2.xml><?xml version="1.0" encoding="utf-8"?>
<comments xmlns="http://schemas.openxmlformats.org/spreadsheetml/2006/main">
  <authors>
    <author>PRESIDENCIA7</author>
    <author>Rolando</author>
    <author>Rolando lopez</author>
  </authors>
  <commentList>
    <comment ref="B56" authorId="0">
      <text>
        <r>
          <rPr>
            <b/>
            <sz val="9"/>
            <rFont val="Tahoma"/>
            <family val="2"/>
          </rPr>
          <t xml:space="preserve">SI ES VIVIENDA UNIFAMILIAR INDICAR </t>
        </r>
        <r>
          <rPr>
            <sz val="9"/>
            <rFont val="Tahoma"/>
            <family val="2"/>
          </rPr>
          <t xml:space="preserve">
</t>
        </r>
      </text>
    </comment>
    <comment ref="I87" authorId="1">
      <text>
        <r>
          <rPr>
            <b/>
            <sz val="9"/>
            <rFont val="Tahoma"/>
            <family val="2"/>
          </rPr>
          <t>Para Eliminar el ERROR
VERIFICAR DATOS CATASTRALES</t>
        </r>
        <r>
          <rPr>
            <sz val="9"/>
            <rFont val="Tahoma"/>
            <family val="2"/>
          </rPr>
          <t xml:space="preserve">
</t>
        </r>
      </text>
    </comment>
    <comment ref="I90" authorId="2">
      <text>
        <r>
          <rPr>
            <b/>
            <sz val="9"/>
            <rFont val="Tahoma"/>
            <family val="2"/>
          </rPr>
          <t>Para Eliminar el ERROR Verifique los Datos CATASTRALES</t>
        </r>
        <r>
          <rPr>
            <sz val="9"/>
            <rFont val="Tahoma"/>
            <family val="2"/>
          </rPr>
          <t xml:space="preserve">
</t>
        </r>
      </text>
    </comment>
    <comment ref="B54" authorId="1">
      <text>
        <r>
          <rPr>
            <b/>
            <sz val="9"/>
            <rFont val="Tahoma"/>
            <family val="2"/>
          </rPr>
          <t xml:space="preserve">SI SE REALIZA LA EJECUCON DE UN FALTANTE DE OBRA </t>
        </r>
        <r>
          <rPr>
            <b/>
            <sz val="11"/>
            <rFont val="Tahoma"/>
            <family val="2"/>
          </rPr>
          <t xml:space="preserve"> DEBE ESTAR EN </t>
        </r>
        <r>
          <rPr>
            <b/>
            <sz val="18"/>
            <rFont val="Tahoma"/>
            <family val="2"/>
          </rPr>
          <t>"SI"</t>
        </r>
        <r>
          <rPr>
            <b/>
            <sz val="11"/>
            <rFont val="Tahoma"/>
            <family val="2"/>
          </rPr>
          <t xml:space="preserve"> Y COMPLETAR LA PLANILLA DE ACTA DE ESTADO DE OBRA OBLIGATORIAMENTE, ANTES DE CONTINUAR CON LA CARGA DEL DATO,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<sst xmlns="http://schemas.openxmlformats.org/spreadsheetml/2006/main" count="1105" uniqueCount="805">
  <si>
    <t>en</t>
  </si>
  <si>
    <t>TOTAL (b-1)</t>
  </si>
  <si>
    <t xml:space="preserve">       </t>
  </si>
  <si>
    <t>Hasta</t>
  </si>
  <si>
    <t>s/los sigtes.</t>
  </si>
  <si>
    <t>$</t>
  </si>
  <si>
    <t xml:space="preserve"> </t>
  </si>
  <si>
    <t>APORTE 10% (H)</t>
  </si>
  <si>
    <t>FIRMA DEL COMITENTE (S)</t>
  </si>
  <si>
    <t>FIRMA DEL PROFESIONAL</t>
  </si>
  <si>
    <t xml:space="preserve"> CONTRATACION OBLIGATORIA DE TAREAS PROFESIONALES</t>
  </si>
  <si>
    <t>m2 cub.</t>
  </si>
  <si>
    <t>m2 s/cub.</t>
  </si>
  <si>
    <t>Categ.</t>
  </si>
  <si>
    <t>m2 a razon de</t>
  </si>
  <si>
    <t>c) DETERMINACION DEL HONORARIO</t>
  </si>
  <si>
    <t>C-1) Proyecto y Direccion Cat. S/tabla XVII</t>
  </si>
  <si>
    <t>TOTAL (b1)</t>
  </si>
  <si>
    <t xml:space="preserve">El </t>
  </si>
  <si>
    <t>%</t>
  </si>
  <si>
    <t>TOTAL (c-1)</t>
  </si>
  <si>
    <t>de</t>
  </si>
  <si>
    <t>(Ho)</t>
  </si>
  <si>
    <t>% s/los sigtes.</t>
  </si>
  <si>
    <t>_____________________________</t>
  </si>
  <si>
    <t>____________________________</t>
  </si>
  <si>
    <t xml:space="preserve">En la ciudad de </t>
  </si>
  <si>
    <t>entre</t>
  </si>
  <si>
    <t>con titulo profesional de</t>
  </si>
  <si>
    <t>DOMICILIO REAL DEL COMITENTE</t>
  </si>
  <si>
    <t>DOMICILIO LEGAL DEL COMITENTE</t>
  </si>
  <si>
    <t>NOMBRE DEL PROFESIONAL</t>
  </si>
  <si>
    <t>TITULO DEL PROFESIONAL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</si>
  <si>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</si>
  <si>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</si>
  <si>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</si>
  <si>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</si>
  <si>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</si>
  <si>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</si>
  <si>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>JURISDICCION DE TRIBUNALES ACTUANTES</t>
  </si>
  <si>
    <t>Demolicion</t>
  </si>
  <si>
    <t>TIPO DE CONTRATO</t>
  </si>
  <si>
    <t>ORIGINARIO</t>
  </si>
  <si>
    <t>renunciandoa todo otro fuero o jurisdicción.</t>
  </si>
  <si>
    <t>Parcial</t>
  </si>
  <si>
    <t>Acumulado</t>
  </si>
  <si>
    <t>Proyecto y direccion</t>
  </si>
  <si>
    <t>TOTAL</t>
  </si>
  <si>
    <t>Min. Inc. A</t>
  </si>
  <si>
    <t xml:space="preserve">Insiso B </t>
  </si>
  <si>
    <t>VISADO N·</t>
  </si>
  <si>
    <t>REPRESENTACION TECNICA</t>
  </si>
  <si>
    <t>Monto de Obra</t>
  </si>
  <si>
    <t>Frac/Chac/Qta.</t>
  </si>
  <si>
    <t>Circ.</t>
  </si>
  <si>
    <t>Manz.</t>
  </si>
  <si>
    <t>Parc.</t>
  </si>
  <si>
    <t>Prefabricadas Económicas de madera</t>
  </si>
  <si>
    <t>TIPO DE OBRA</t>
  </si>
  <si>
    <t>ARQUITECTURA E INGENIERIA</t>
  </si>
  <si>
    <t>1.</t>
  </si>
  <si>
    <t>1.1.1.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</si>
  <si>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</si>
  <si>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</si>
  <si>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</si>
  <si>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</si>
  <si>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</si>
  <si>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</si>
  <si>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</si>
  <si>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</si>
  <si>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PISCINAS</t>
  </si>
  <si>
    <t>1.6.1</t>
  </si>
  <si>
    <t>1.6.2</t>
  </si>
  <si>
    <t>2.</t>
  </si>
  <si>
    <t>INDUSTRIALES Y ALMACENAJE</t>
  </si>
  <si>
    <t>2.1.</t>
  </si>
  <si>
    <t>2.2.</t>
  </si>
  <si>
    <t>2.3.</t>
  </si>
  <si>
    <t>2.4.</t>
  </si>
  <si>
    <t>Invernáculos, locales para cría de animales</t>
  </si>
  <si>
    <t>2.5.</t>
  </si>
  <si>
    <t>Tinglados y cobertizos (Sup. Cubierta = Sup. Semicubierta</t>
  </si>
  <si>
    <t>2.6.1</t>
  </si>
  <si>
    <t xml:space="preserve"> Hormigón Armado</t>
  </si>
  <si>
    <t>2.6.2</t>
  </si>
  <si>
    <t xml:space="preserve"> Mampostería</t>
  </si>
  <si>
    <t>2.6.3</t>
  </si>
  <si>
    <t xml:space="preserve"> Chapa</t>
  </si>
  <si>
    <t>3.</t>
  </si>
  <si>
    <t>COMERCIO</t>
  </si>
  <si>
    <t>3.1.</t>
  </si>
  <si>
    <t>3.2.</t>
  </si>
  <si>
    <t>3.3.</t>
  </si>
  <si>
    <t>3.4.</t>
  </si>
  <si>
    <t>Shopping</t>
  </si>
  <si>
    <t>4.</t>
  </si>
  <si>
    <t>4.1.</t>
  </si>
  <si>
    <t>Bibliotecas Públicas</t>
  </si>
  <si>
    <t>4.2.</t>
  </si>
  <si>
    <t>Salones de fiestas, locales bailables</t>
  </si>
  <si>
    <t>4.3.</t>
  </si>
  <si>
    <t>Cafes Concert o Auditorios</t>
  </si>
  <si>
    <t>4.4.</t>
  </si>
  <si>
    <t>Cines</t>
  </si>
  <si>
    <t>4.5.</t>
  </si>
  <si>
    <t>Teatros</t>
  </si>
  <si>
    <t>4.6.</t>
  </si>
  <si>
    <t>Casinos/Salas de Juegos</t>
  </si>
  <si>
    <t>4.7.</t>
  </si>
  <si>
    <t>Autocines</t>
  </si>
  <si>
    <t>4.8.</t>
  </si>
  <si>
    <t>Anfiteatros</t>
  </si>
  <si>
    <t>5.</t>
  </si>
  <si>
    <t>EDUCACION</t>
  </si>
  <si>
    <t>5.1.</t>
  </si>
  <si>
    <t>EGB., JI, EM,EMA Y T, hasta 200 m2</t>
  </si>
  <si>
    <t>5.2.</t>
  </si>
  <si>
    <t>EGB, JI, EM, EMA Y T, mayores de 200 m2</t>
  </si>
  <si>
    <t>5.3.</t>
  </si>
  <si>
    <t>Escuelas, Institutos, Facult. (cualquier nivel)</t>
  </si>
  <si>
    <t>6.</t>
  </si>
  <si>
    <t>SALUD</t>
  </si>
  <si>
    <t>6.1.</t>
  </si>
  <si>
    <t>Dispensarios, Salas de 1º Auxilios</t>
  </si>
  <si>
    <t>6.2.</t>
  </si>
  <si>
    <t>Consultorios, Laboratorios de Análisis clínicos</t>
  </si>
  <si>
    <t>6.3.</t>
  </si>
  <si>
    <t>Clinicas, Sanatorios e Institutos Geriátricos</t>
  </si>
  <si>
    <t>Hospitales y/o Alta Complejidad</t>
  </si>
  <si>
    <t>7.</t>
  </si>
  <si>
    <t>BANCOS Y FINANZAS</t>
  </si>
  <si>
    <t>7.1.</t>
  </si>
  <si>
    <t>Bancos, Financieras, Créditos y Seguros</t>
  </si>
  <si>
    <t>8.</t>
  </si>
  <si>
    <t>HOTELERIA</t>
  </si>
  <si>
    <t>8.1.</t>
  </si>
  <si>
    <t>Hosterías, hospedajes y pensiones</t>
  </si>
  <si>
    <t>8.2.</t>
  </si>
  <si>
    <t>Hotes 2 Y 3 estrellas</t>
  </si>
  <si>
    <t>8.3.</t>
  </si>
  <si>
    <t>Albergues transitorios</t>
  </si>
  <si>
    <t>8.4.</t>
  </si>
  <si>
    <t>Hoteles 4 y 5 estrellas</t>
  </si>
  <si>
    <t>9.</t>
  </si>
  <si>
    <t>GASTRONOMIA</t>
  </si>
  <si>
    <t>9.1.</t>
  </si>
  <si>
    <t>Parrillas, casas de comida</t>
  </si>
  <si>
    <t>9.2.</t>
  </si>
  <si>
    <t>Restaurantes , bares, confiterías, pizzerías</t>
  </si>
  <si>
    <t>9.3.</t>
  </si>
  <si>
    <t>Restaurantes de categoría</t>
  </si>
  <si>
    <t>10.</t>
  </si>
  <si>
    <t>CULTO, ARQUITECTURA FUNERARIA</t>
  </si>
  <si>
    <t>10.1.</t>
  </si>
  <si>
    <t>Capillas o equivalentes en otros cultos</t>
  </si>
  <si>
    <t>10.2.</t>
  </si>
  <si>
    <t>Iglesias o equivalentes en otros cultos</t>
  </si>
  <si>
    <t>10.4.</t>
  </si>
  <si>
    <t>Velatorios</t>
  </si>
  <si>
    <t>10.5.</t>
  </si>
  <si>
    <t>Cementerios</t>
  </si>
  <si>
    <t>10.5.1.</t>
  </si>
  <si>
    <t>Parquizaciones espacios exteriores</t>
  </si>
  <si>
    <t>10.5.2.</t>
  </si>
  <si>
    <t xml:space="preserve"> nichos (por unidad)</t>
  </si>
  <si>
    <t>10.5.3.</t>
  </si>
  <si>
    <t>bóvedas o panteones (por unidad)</t>
  </si>
  <si>
    <t>11.</t>
  </si>
  <si>
    <t>ESPACIOS URBANOS DESCUBIERTOS</t>
  </si>
  <si>
    <t>11.1.</t>
  </si>
  <si>
    <t>Tratamiento y/o parquización de espacios exteriores (Plazas y Parques)</t>
  </si>
  <si>
    <t>11.2.</t>
  </si>
  <si>
    <t>Mantenimiento de Plazas y parques</t>
  </si>
  <si>
    <t>según compúto y presupuesto</t>
  </si>
  <si>
    <t>11.3.</t>
  </si>
  <si>
    <t>Red Vial</t>
  </si>
  <si>
    <t>11.3.1.</t>
  </si>
  <si>
    <t>Mejorada</t>
  </si>
  <si>
    <t>11.3.2.</t>
  </si>
  <si>
    <t>Pavimento urbano (rígido)</t>
  </si>
  <si>
    <t>11.3.3.</t>
  </si>
  <si>
    <t>Pavimento urbano (flexible)</t>
  </si>
  <si>
    <t>12.</t>
  </si>
  <si>
    <t>ADMINISTRACION</t>
  </si>
  <si>
    <t>12.1.</t>
  </si>
  <si>
    <t>Edificios privados</t>
  </si>
  <si>
    <t>12.2.</t>
  </si>
  <si>
    <t>Edificios públicos</t>
  </si>
  <si>
    <t>13.</t>
  </si>
  <si>
    <t>DEPORTES Y RECREACION</t>
  </si>
  <si>
    <t>13.1.</t>
  </si>
  <si>
    <t>Club Social</t>
  </si>
  <si>
    <t>13.2.1.</t>
  </si>
  <si>
    <t>Sin tribuna con estructura de luces menores de 15 mtrs.</t>
  </si>
  <si>
    <t>13.2.2.</t>
  </si>
  <si>
    <t>Idem mayores de 15 m. especiales</t>
  </si>
  <si>
    <t>13.2.3.</t>
  </si>
  <si>
    <t>con tribuna, con estructuras de luces menores 15m.</t>
  </si>
  <si>
    <t>13.2.4.</t>
  </si>
  <si>
    <t>Idem de luces mayores de 15 m. Isostáticas o hiperestáticas</t>
  </si>
  <si>
    <t>13.2.5.</t>
  </si>
  <si>
    <t>13.3.</t>
  </si>
  <si>
    <t>13.3.1.</t>
  </si>
  <si>
    <t>Descubiertos (espejo de agua)</t>
  </si>
  <si>
    <t>13.3.2.</t>
  </si>
  <si>
    <t>Cubiertos (adicionar a superficies cubiertas deportivas)</t>
  </si>
  <si>
    <t>13.4.</t>
  </si>
  <si>
    <t>Gimnasios</t>
  </si>
  <si>
    <t>13.5.</t>
  </si>
  <si>
    <t>13.5.1</t>
  </si>
  <si>
    <t>Descubiertas sobre césped o similar</t>
  </si>
  <si>
    <t>13.5.2.</t>
  </si>
  <si>
    <t>Descubiertas con tratamiento de pisos</t>
  </si>
  <si>
    <t>14.</t>
  </si>
  <si>
    <t>COCHERAS</t>
  </si>
  <si>
    <t>14.1.</t>
  </si>
  <si>
    <t>Planta única con cubierta liviana</t>
  </si>
  <si>
    <t>14.2.</t>
  </si>
  <si>
    <t>Planta única con cubierta Hº Aº o estructura especiales</t>
  </si>
  <si>
    <t>14.3.</t>
  </si>
  <si>
    <t>Más de una planta sin elevadores mecánicos</t>
  </si>
  <si>
    <t>14.4.</t>
  </si>
  <si>
    <t>Más de una planta con elevadores mecánicos</t>
  </si>
  <si>
    <t>15.</t>
  </si>
  <si>
    <t>15.1.</t>
  </si>
  <si>
    <t xml:space="preserve">Playas de Estacionamiento y/o Maniobras </t>
  </si>
  <si>
    <t>15.2.1.</t>
  </si>
  <si>
    <t>15.2.2.</t>
  </si>
  <si>
    <t>16.</t>
  </si>
  <si>
    <t>TRANSPORTE</t>
  </si>
  <si>
    <t>16.1.</t>
  </si>
  <si>
    <t>Estaciones de Omnibus, Ferroviarias</t>
  </si>
  <si>
    <t>16.2.</t>
  </si>
  <si>
    <t>Aeropuertos</t>
  </si>
  <si>
    <t>17.</t>
  </si>
  <si>
    <t>17.1.</t>
  </si>
  <si>
    <t>Sin incidencia del viento</t>
  </si>
  <si>
    <t>17.2.</t>
  </si>
  <si>
    <t>con incidencia del viento</t>
  </si>
  <si>
    <t>m2 piscina</t>
  </si>
  <si>
    <t>m2 demolicion</t>
  </si>
  <si>
    <t xml:space="preserve"> 0.0</t>
  </si>
  <si>
    <t xml:space="preserve"> ------------------</t>
  </si>
  <si>
    <t>m2</t>
  </si>
  <si>
    <r>
      <t>b-1) Según Art. Titulo VIII (</t>
    </r>
    <r>
      <rPr>
        <b/>
        <sz val="8"/>
        <rFont val="Arial"/>
        <family val="2"/>
      </rPr>
      <t>PROYECTO</t>
    </r>
    <r>
      <rPr>
        <sz val="8"/>
        <rFont val="Arial"/>
        <family val="2"/>
      </rPr>
      <t>)</t>
    </r>
  </si>
  <si>
    <t xml:space="preserve">cambio de techo, modificacion interna -por computo y presupuesto </t>
  </si>
  <si>
    <t>EN LETRAS:</t>
  </si>
  <si>
    <t xml:space="preserve">        </t>
  </si>
  <si>
    <t>Sec.</t>
  </si>
  <si>
    <t>Depos. e Ind. de baja complej.-Estruc de Hasta 12 mts de Luz, de Hast 6 mts de Alto (con Depend. De Hast 10% de la sup. Total)</t>
  </si>
  <si>
    <t>Depositos que Superen los Parametros del Item 2.1.</t>
  </si>
  <si>
    <t>Industrias que Superen los Parametros del Item 2.1.</t>
  </si>
  <si>
    <t>2,1,1,</t>
  </si>
  <si>
    <t>Alta Complejidad; Laboratorios Industriales</t>
  </si>
  <si>
    <t>Minorista Individual h/50 m2</t>
  </si>
  <si>
    <t>Minorista, Mayorista mayor de 50 a 300 m2</t>
  </si>
  <si>
    <t>Minorista, Mayorista de  mas de 300 m2</t>
  </si>
  <si>
    <t>LUGARES DE TAREA</t>
  </si>
  <si>
    <t>PLAYAS DE ESTACIONAMIENTO, MANIOBRAS Y EST. DE SERVICIO</t>
  </si>
  <si>
    <t>HONORARIO CONVENIDO</t>
  </si>
  <si>
    <t xml:space="preserve"> MONTO DEL HONORARIO MINIMO DE CONTRATO EN PESOS </t>
  </si>
  <si>
    <t>CUIT</t>
  </si>
  <si>
    <t>con domicilio real en</t>
  </si>
  <si>
    <t xml:space="preserve">CUIT </t>
  </si>
  <si>
    <t xml:space="preserve">   y  legal  en la calle</t>
  </si>
  <si>
    <t>, localidad de</t>
  </si>
  <si>
    <t>DEPARTAMENTO</t>
  </si>
  <si>
    <t>LOCALIDAD</t>
  </si>
  <si>
    <t>Sub/Parc.</t>
  </si>
  <si>
    <t>U. Func.</t>
  </si>
  <si>
    <t>Dto.</t>
  </si>
  <si>
    <t>CLAUSULAS ADICIONALES</t>
  </si>
  <si>
    <t>GASTOS EXTRAORDINARIOS Y EL PAGO DE LOS DERECHOS MUNICIPALES A CARGO DEL COMITENTE.</t>
  </si>
  <si>
    <t>NOMBRE DEL REPRESENTANTE QUE FIRMA</t>
  </si>
  <si>
    <t>CARGO QUE OCUPA ( S.G. - Presidente - Apoderado - Titular )</t>
  </si>
  <si>
    <t>m2 cambio de techo</t>
  </si>
  <si>
    <t>m2 modificacion Interna</t>
  </si>
  <si>
    <t xml:space="preserve">  TAREAS EN OBRA</t>
  </si>
  <si>
    <t>Obra Nueva</t>
  </si>
  <si>
    <t>Cambio de Techo</t>
  </si>
  <si>
    <t xml:space="preserve">   </t>
  </si>
  <si>
    <r>
      <t>TAREA</t>
    </r>
    <r>
      <rPr>
        <sz val="9"/>
        <rFont val="Arial"/>
        <family val="2"/>
      </rPr>
      <t xml:space="preserve"> A REALIZAR POR EL PROFESIONAL</t>
    </r>
  </si>
  <si>
    <r>
      <t>DESTINO</t>
    </r>
    <r>
      <rPr>
        <sz val="9"/>
        <rFont val="Arial"/>
        <family val="2"/>
      </rPr>
      <t xml:space="preserve"> DE LA TAREA A REALIZAR</t>
    </r>
  </si>
  <si>
    <t xml:space="preserve"> TAREAS EN LA OBRA</t>
  </si>
  <si>
    <t>CULTURA, ESPECT. Y ESPARto.</t>
  </si>
  <si>
    <t>VIVIENDA UNIFAMILIAR</t>
  </si>
  <si>
    <t>VIVIENDAS MULTIFAMILIARES</t>
  </si>
  <si>
    <t>VALOR DE CONTRATO MINIMO</t>
  </si>
  <si>
    <t>DESPLIEGUE LA LENGÜETA Y ELIJA LA TAREA PROFESIONAL</t>
  </si>
  <si>
    <t>DESPLIEGUE Y ELIJA EL DESTINO DEL EDIFICIO</t>
  </si>
  <si>
    <t>PROYECTO, PROYECTO Y DIRECCION, ETC.-</t>
  </si>
  <si>
    <t>ELIJA SI ES OBRA NUEVA, AMPLIACION, ETC.</t>
  </si>
  <si>
    <t>DE IMPRIMIR EL CONTRATO.-</t>
  </si>
  <si>
    <t>LLENE LUEGO</t>
  </si>
  <si>
    <t xml:space="preserve">AL PONER EL TIPO Y DESTINO DE LA EDIFICACION APARECE EL VALOR DEL M2 </t>
  </si>
  <si>
    <t xml:space="preserve">CUANDO ES SEMICUBIERTA, EN LA PLANILLA ANEXA APARECERA EL VALOR AL 50% </t>
  </si>
  <si>
    <t>CUANDO PONE CAMBIO DE TECHO APARECERA VALOR AL 20%, Y MODIFICACION INTERNA AL 50%</t>
  </si>
  <si>
    <t>UD PUEDE PONER UN HONORARIO CONVENIDO POR ENCIMA DEL MINIMO EN LOS CASILLEROS VERDES</t>
  </si>
  <si>
    <t xml:space="preserve"> A CONTUNUACION </t>
  </si>
  <si>
    <t>LAS CELDAS VERDES DEBEN ESTAR TODAS CON LOS DATOS REQUERIDOS</t>
  </si>
  <si>
    <t xml:space="preserve">SI LO DEJA EN BLANCO PORQUE NO ESTA LO QUE REALIZARA </t>
  </si>
  <si>
    <t xml:space="preserve">SI LO DEJA EN BLANCO PORQUE NO ESTA LA TAREA </t>
  </si>
  <si>
    <t xml:space="preserve">SI LO DEJA EN BLANCO PORQUE NO ESTA  EL DESTINO </t>
  </si>
  <si>
    <t>HAY DOS RENGLONES POR SI EXISTE EN LA MISMA PARCELA  DOS DESTINOS DIFERENTES</t>
  </si>
  <si>
    <t>ESTOS PUEDEN SER  M2 CUBIERTOS, M2 SEMI CUBIENTOS, M2 CAMBIO TECHO ETC.-</t>
  </si>
  <si>
    <t>opciones</t>
  </si>
  <si>
    <r>
      <t xml:space="preserve">poner </t>
    </r>
    <r>
      <rPr>
        <b/>
        <sz val="10"/>
        <rFont val="Arial"/>
        <family val="2"/>
      </rPr>
      <t>habilitar este contenido  - aceptar</t>
    </r>
  </si>
  <si>
    <r>
      <rPr>
        <sz val="14"/>
        <rFont val="Arial"/>
        <family val="2"/>
      </rPr>
      <t xml:space="preserve">luego se debe llenar </t>
    </r>
    <r>
      <rPr>
        <b/>
        <sz val="14"/>
        <rFont val="Arial"/>
        <family val="2"/>
      </rPr>
      <t xml:space="preserve">PLANILLA INGRESO DE DATOS </t>
    </r>
  </si>
  <si>
    <t>PROYECTO (cuando es una tarea que no es medicion) -  MEDICION si es esta tarea</t>
  </si>
  <si>
    <t xml:space="preserve">EXISTEN DOS LINEAS VERDES SIMILARES POR SI HAY DOS DESTINOS de edificacion  DIFERENTES </t>
  </si>
  <si>
    <r>
      <t xml:space="preserve">cuando aparezca cartel de </t>
    </r>
    <r>
      <rPr>
        <b/>
        <sz val="10"/>
        <rFont val="Arial"/>
        <family val="2"/>
      </rPr>
      <t>advertencia de seguridad</t>
    </r>
    <r>
      <rPr>
        <sz val="10"/>
        <rFont val="Arial"/>
        <family val="2"/>
      </rPr>
      <t xml:space="preserve"> "las macros se han deshabilitado"</t>
    </r>
  </si>
  <si>
    <t>minimo cualquier tarea frofesional</t>
  </si>
  <si>
    <t>minimo Informe Tecnico de Obra</t>
  </si>
  <si>
    <t>VALOR REFERENCIAL</t>
  </si>
  <si>
    <t>del bien ubicado en la calle :</t>
  </si>
  <si>
    <t>Partido :</t>
  </si>
  <si>
    <t>y legal en :</t>
  </si>
  <si>
    <r>
      <t xml:space="preserve">,en adelante el </t>
    </r>
    <r>
      <rPr>
        <b/>
        <sz val="11"/>
        <color indexed="8"/>
        <rFont val="Arial"/>
        <family val="2"/>
      </rPr>
      <t>COMITENTE</t>
    </r>
    <r>
      <rPr>
        <sz val="11"/>
        <color indexed="8"/>
        <rFont val="Arial"/>
        <family val="2"/>
      </rPr>
      <t xml:space="preserve">  y</t>
    </r>
  </si>
  <si>
    <t>, Mat. Colegio de Tecnicos Nº:</t>
  </si>
  <si>
    <t>con domicilio real :</t>
  </si>
  <si>
    <t>TIPOS DE CONTRATOS</t>
  </si>
  <si>
    <r>
      <t>Artículo 1º</t>
    </r>
    <r>
      <rPr>
        <sz val="11"/>
        <color indexed="8"/>
        <rFont val="Arial"/>
        <family val="2"/>
      </rPr>
      <t xml:space="preserve">: </t>
    </r>
  </si>
  <si>
    <r>
      <t xml:space="preserve">Artículo 2 º </t>
    </r>
    <r>
      <rPr>
        <sz val="11"/>
        <color indexed="8"/>
        <rFont val="Arial"/>
        <family val="2"/>
      </rPr>
      <t xml:space="preserve">: </t>
    </r>
  </si>
  <si>
    <t xml:space="preserve"> Se establece como plazo de vigencia del presente contrato  </t>
  </si>
  <si>
    <t xml:space="preserve"> pactadas, no pudiendo ser el honorario inferior al mínimo vigente en ese momento.</t>
  </si>
  <si>
    <t xml:space="preserve"> Cuando el PROFESIONAL no perciba sus honorarios en los plazos estipulados, se producirá la mora de pleno  derecho y los mismos serán</t>
  </si>
  <si>
    <t xml:space="preserve"> Se deben realizar los aportes profesionales a que obliga la Ley 12.490.</t>
  </si>
  <si>
    <t xml:space="preserve"> El  PROPIETARIO  y  PROFESIONAL,  autorizan  al  Colegio  de  Técnicos  de  la  Provincia  de  Buenos Aires,  a inspeccionar la obra a los fines de </t>
  </si>
  <si>
    <t xml:space="preserve"> Cláusulas, condiciones especiales y observaciones:</t>
  </si>
  <si>
    <t xml:space="preserve">  Este contrato se firma en Cinco (5) ejemplares de igual tenor y a un solo efecto con carácter de :</t>
  </si>
  <si>
    <t xml:space="preserve">  Para todos  los efectos legales  emergentes del presente  Contrato, las partes  constituyen domicilio  legal en los arriba indicados  y  se  someten</t>
  </si>
  <si>
    <t xml:space="preserve"> a   la   Jurisdicción   de   los   tribunales   ordinarios   de:   </t>
  </si>
  <si>
    <t xml:space="preserve"> actualizados en base al  Factor de Corrección establecido por el C.T.P.B.A.-</t>
  </si>
  <si>
    <t xml:space="preserve"> verificar los estados de obra declarados.</t>
  </si>
  <si>
    <t>El Comitente encomienda al Profesional la/s tarea/s de:</t>
  </si>
  <si>
    <t>son :</t>
  </si>
  <si>
    <t>cumpliendo con el decreto arancelario 6964/65 y la Resolucion Colegial Vigente sobre Valores Referenciales.</t>
  </si>
  <si>
    <t>, meses vencido el cual deberan ratificarse o rectificarse las condiciones</t>
  </si>
  <si>
    <r>
      <t xml:space="preserve">, en adelante el </t>
    </r>
    <r>
      <rPr>
        <b/>
        <sz val="11"/>
        <rFont val="Arial"/>
        <family val="2"/>
      </rPr>
      <t>Profesional</t>
    </r>
    <r>
      <rPr>
        <sz val="11"/>
        <rFont val="Arial"/>
        <family val="2"/>
      </rPr>
      <t xml:space="preserve">, se conviene en celebrar  el siguiente contrato </t>
    </r>
    <r>
      <rPr>
        <b/>
        <sz val="11"/>
        <rFont val="Arial"/>
        <family val="2"/>
      </rPr>
      <t>:</t>
    </r>
  </si>
  <si>
    <t>Por las tareas encomendadas en el artículo anterior, el Comitente abonará al  Profesional el honorario convenido que asciende al la suma de :</t>
  </si>
  <si>
    <t xml:space="preserve"> El COMITENTE abonará al PROFESIONAL el honorario establecido conforme a la siguiente FORMA DE PAGO:</t>
  </si>
  <si>
    <t xml:space="preserve"> Teniendo derecho el PROFESIONAL a percibir el honorario correspondiente a las tereas ejecutadas previo a su control colegial.</t>
  </si>
  <si>
    <t>LOTE</t>
  </si>
  <si>
    <t>C.E.P</t>
  </si>
  <si>
    <t xml:space="preserve">  MULTIFAMILIAR</t>
  </si>
  <si>
    <t xml:space="preserve">  VIVIENDA</t>
  </si>
  <si>
    <t xml:space="preserve">  INDUSTRIALES Y ALMACENAJE</t>
  </si>
  <si>
    <t xml:space="preserve">  COMERCIO</t>
  </si>
  <si>
    <t xml:space="preserve">  CULTURA, ESPECTALULOS Y ESPARCIMIENTO</t>
  </si>
  <si>
    <t xml:space="preserve">  EDUCACION</t>
  </si>
  <si>
    <t xml:space="preserve">  SALUD</t>
  </si>
  <si>
    <t xml:space="preserve">  BANCOS Y FINANZAS</t>
  </si>
  <si>
    <t xml:space="preserve">  HOTELERIA</t>
  </si>
  <si>
    <t xml:space="preserve">  GASTRONOMIA</t>
  </si>
  <si>
    <t xml:space="preserve">  CULTO, ARQUITECTURA FUNERARIA</t>
  </si>
  <si>
    <t xml:space="preserve">  ESPACIOS URBANOS DESCUBIERTOS</t>
  </si>
  <si>
    <t xml:space="preserve">  ADMINISTRACION</t>
  </si>
  <si>
    <t xml:space="preserve">  DEPORTES Y RECREACION</t>
  </si>
  <si>
    <t xml:space="preserve">  Natatorios</t>
  </si>
  <si>
    <t xml:space="preserve">  Canchas</t>
  </si>
  <si>
    <t xml:space="preserve">  COCHERAS</t>
  </si>
  <si>
    <t xml:space="preserve">  PLAYAS DE ESTACIONAMIENTO, MANIOBRAS Y ESTAC. DE SERVICIO</t>
  </si>
  <si>
    <t xml:space="preserve">  TRANSPORTE</t>
  </si>
  <si>
    <t xml:space="preserve">  ESTRUCTURAS COMUNES PARA EDIFICIOS</t>
  </si>
  <si>
    <t xml:space="preserve"> ANEXO  I</t>
  </si>
  <si>
    <t>CONTRIBUCION OBLIGATORIA  Art. 29   (LEY 12490 MODIFICADO POR LEY 13753)</t>
  </si>
  <si>
    <t>RESOLUCIÓN  Nº 297</t>
  </si>
  <si>
    <t xml:space="preserve"> Obra de Arquitectura Categ. 8º</t>
  </si>
  <si>
    <t>MEDICIONES EXCEPTUADAS  DEL Art. 29</t>
  </si>
  <si>
    <t xml:space="preserve">Descripcion de las tareas </t>
  </si>
  <si>
    <t>Exp. Aprobado</t>
  </si>
  <si>
    <t>Prof. Interviniente</t>
  </si>
  <si>
    <t>ESTIMACION DEL VALOR DE OBRA  PARA CALCULO DEL Art. 29 (conforme a los valores referenciales)</t>
  </si>
  <si>
    <t>Según Art.  8º Título VIII (Decreto 6964/65)</t>
  </si>
  <si>
    <t>categ.</t>
  </si>
  <si>
    <t>DETERMINACION DE LA CONTRIBUCIÓN:</t>
  </si>
  <si>
    <t xml:space="preserve">Cálculo según normas arancelarias por Proyecto y Dirección                  </t>
  </si>
  <si>
    <t>% sobre los sig.</t>
  </si>
  <si>
    <t>Cantidad</t>
  </si>
  <si>
    <t>Unid</t>
  </si>
  <si>
    <t>Documentacion que acredita</t>
  </si>
  <si>
    <t>…………/….</t>
  </si>
  <si>
    <t>……………..</t>
  </si>
  <si>
    <t>Otros ………………..</t>
  </si>
  <si>
    <t xml:space="preserve">…………….. </t>
  </si>
  <si>
    <t xml:space="preserve">Data s/Ced. Catastral </t>
  </si>
  <si>
    <t>sup. Cubierta</t>
  </si>
  <si>
    <t xml:space="preserve">m2 a razon de </t>
  </si>
  <si>
    <t xml:space="preserve">sup. </t>
  </si>
  <si>
    <t>% hasta</t>
  </si>
  <si>
    <t>Determinacion Total</t>
  </si>
  <si>
    <t>Contribucion 10%</t>
  </si>
  <si>
    <t>CONTRIBUCION OBLIGATORIA  A CARGO DEL DUEÑO DE LA</t>
  </si>
  <si>
    <t>OBRA O BENEFICIARIO</t>
  </si>
  <si>
    <t>Son Pesos:</t>
  </si>
  <si>
    <t>Aporte de la Contrib. Obligatoria Atr. 29 Ley 12490</t>
  </si>
  <si>
    <t>Boleta Nº</t>
  </si>
  <si>
    <t>Fecha</t>
  </si>
  <si>
    <t>Suc. Bamc.</t>
  </si>
  <si>
    <t>…………………………………………………</t>
  </si>
  <si>
    <t>Firma del Profesional</t>
  </si>
  <si>
    <t>Leg.:</t>
  </si>
  <si>
    <t>Mat.:</t>
  </si>
  <si>
    <t>CUIT:</t>
  </si>
  <si>
    <t>Domicilio:</t>
  </si>
  <si>
    <t>s/Cubierta</t>
  </si>
  <si>
    <t>Piscina</t>
  </si>
  <si>
    <t xml:space="preserve">$/m2 </t>
  </si>
  <si>
    <t xml:space="preserve">TOTAL </t>
  </si>
  <si>
    <t>CORRESPONDIENTE AL CONTRATO CELEBRADO ÉL DIA:</t>
  </si>
  <si>
    <t>ENTRE EL PROFESIONAL:</t>
  </si>
  <si>
    <t>PARA LA OBRA:</t>
  </si>
  <si>
    <t xml:space="preserve">Honorario base (H / Fc) </t>
  </si>
  <si>
    <t>VISADO nº</t>
  </si>
  <si>
    <t>exedente</t>
  </si>
  <si>
    <t xml:space="preserve">CIUDAD </t>
  </si>
  <si>
    <t>NOMBRE DEL COMITENTE ó RAZON SOCIAL</t>
  </si>
  <si>
    <t>CUIT Nº</t>
  </si>
  <si>
    <t xml:space="preserve">MATRICULA </t>
  </si>
  <si>
    <t xml:space="preserve">DOMICILIO LEGAL </t>
  </si>
  <si>
    <t>PARTIDO</t>
  </si>
  <si>
    <r>
      <t xml:space="preserve">  UNIFAMILIARES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(inclusive en viviendas aisladas afectadas a propiedad horizontal)</t>
    </r>
  </si>
  <si>
    <t>En Construcciones de mas de 4 Niveles o Plantas</t>
  </si>
  <si>
    <t>En Construcciones de Hasta 4 Niveles O Plantas</t>
  </si>
  <si>
    <t>Las anteriores (ubicadas en country, barrio privado, club de campo u otras urbanizaciones privadas)</t>
  </si>
  <si>
    <t>1.2.4.</t>
  </si>
  <si>
    <t>1.2.5.</t>
  </si>
  <si>
    <t>SI</t>
  </si>
  <si>
    <t>NO</t>
  </si>
  <si>
    <t xml:space="preserve"> =SI(AD93=0;" ";(SI(Y(AE93=1);"De Categoria B (cumple por lo menos con 1 item)";"  ")))</t>
  </si>
  <si>
    <t>12.3</t>
  </si>
  <si>
    <t>Complejos penitenciarios</t>
  </si>
  <si>
    <t>Playas de expendio cubierta y semi Cubierta</t>
  </si>
  <si>
    <t xml:space="preserve">Playas de expendio descubierta </t>
  </si>
  <si>
    <t>LEGAJO DE CAJA</t>
  </si>
  <si>
    <t xml:space="preserve">N° </t>
  </si>
  <si>
    <t>ITEM</t>
  </si>
  <si>
    <t>OBSERVACIONES</t>
  </si>
  <si>
    <t>Prep. del terreno, replanteo y excavaciones</t>
  </si>
  <si>
    <t>Mamp. de cimientos y elevacion</t>
  </si>
  <si>
    <t>Capa aisladora horizontal</t>
  </si>
  <si>
    <t>Cubierta de techos</t>
  </si>
  <si>
    <t>Revoque grueso y/o impermeable</t>
  </si>
  <si>
    <t>Contrapisos</t>
  </si>
  <si>
    <t>Instalacion sanitaria</t>
  </si>
  <si>
    <t>Cloaca</t>
  </si>
  <si>
    <t xml:space="preserve">Agua fria </t>
  </si>
  <si>
    <t>Agua caliente</t>
  </si>
  <si>
    <t>Instalacion de gas</t>
  </si>
  <si>
    <t>Instalacion electrica</t>
  </si>
  <si>
    <t>Cañerias</t>
  </si>
  <si>
    <t>Llaves y conductores</t>
  </si>
  <si>
    <t>Cielorrasos</t>
  </si>
  <si>
    <t>Revoques finos y/o frentes</t>
  </si>
  <si>
    <t>Carpinteria</t>
  </si>
  <si>
    <t>Marcos</t>
  </si>
  <si>
    <t>Herreria</t>
  </si>
  <si>
    <t>Pintura</t>
  </si>
  <si>
    <t>Vidrios</t>
  </si>
  <si>
    <t>Cercos y veredas</t>
  </si>
  <si>
    <t>Detalles varios de terminacion</t>
  </si>
  <si>
    <t xml:space="preserve">POR CONSIGUIENTE EL TRABAJO REALIZADO EN OBRA ASCIENDEA A: </t>
  </si>
  <si>
    <t>El Profesional declara bajo juramernto que la presente Acta de Estado de Obra ha sido cumplimentada</t>
  </si>
  <si>
    <t xml:space="preserve">El Propietario y el Profesional autorizan al Colegio de Técnicos de la Pcia de Bs. As. a inspeccionar la </t>
  </si>
  <si>
    <t>Propietario</t>
  </si>
  <si>
    <t>Profesional</t>
  </si>
  <si>
    <t xml:space="preserve">PROPIETARIO:   </t>
  </si>
  <si>
    <t xml:space="preserve">DOMICILIO DEL PROPIETARIO:   </t>
  </si>
  <si>
    <t xml:space="preserve">PROFESIONAL:   </t>
  </si>
  <si>
    <t xml:space="preserve">MATRICULA:   </t>
  </si>
  <si>
    <t xml:space="preserve">DOMICILIO DEL PROFESIONAL:   </t>
  </si>
  <si>
    <t>……………………………………………</t>
  </si>
  <si>
    <t>………………………………………</t>
  </si>
  <si>
    <t xml:space="preserve">Lugar y Fecha:  </t>
  </si>
  <si>
    <t>LOCALIDAD:</t>
  </si>
  <si>
    <t>% FALTANTE</t>
  </si>
  <si>
    <t xml:space="preserve">DIRECCION DE LA OBRA:   </t>
  </si>
  <si>
    <t>COLEGIO DE TECNICOS DE LA</t>
  </si>
  <si>
    <t>PROVINCIA DE BUENOS AIRES</t>
  </si>
  <si>
    <t>LEY 10411</t>
  </si>
  <si>
    <t>Obra a los fines de verificar los Estados de Obra declarados.</t>
  </si>
  <si>
    <t xml:space="preserve">  responsable de la terminacion de los trabajos </t>
  </si>
  <si>
    <t xml:space="preserve"> de acuerdo a los hechos existentes realizados a la fecha, y </t>
  </si>
  <si>
    <t xml:space="preserve">Estructura </t>
  </si>
  <si>
    <t>Revestimientos de baños y cocinas</t>
  </si>
  <si>
    <t>Artefactos de baños y cocinas</t>
  </si>
  <si>
    <t>Piso ( de todo tipo) y zocalos</t>
  </si>
  <si>
    <t>Hojas y herrajes</t>
  </si>
  <si>
    <t>EN LA LENGÜETA CORRESPONDENTE</t>
  </si>
  <si>
    <t>RES 203/97</t>
  </si>
  <si>
    <r>
      <rPr>
        <b/>
        <sz val="10"/>
        <rFont val="Arial"/>
        <family val="2"/>
      </rPr>
      <t>EN TODOS  LOS CASOS EN QUE HAY MEDICION</t>
    </r>
    <r>
      <rPr>
        <sz val="10"/>
        <rFont val="Arial"/>
        <family val="2"/>
      </rPr>
      <t xml:space="preserve">  SE DEBE CONFECCIONAR EL "ACTA DE ESTADO DE OBRA" </t>
    </r>
  </si>
  <si>
    <r>
      <t xml:space="preserve">ACTA  DE  ESTADO  DE  OBRA  </t>
    </r>
    <r>
      <rPr>
        <b/>
        <u val="single"/>
        <sz val="12"/>
        <rFont val="Verdana"/>
        <family val="2"/>
      </rPr>
      <t>(Res. 203/97)</t>
    </r>
  </si>
  <si>
    <t xml:space="preserve">  faltantes por la tarea de Proyecto y Direccion </t>
  </si>
  <si>
    <t>CATEGORIZACION DE VIVIENDAS UNIFAMILIARES</t>
  </si>
  <si>
    <t>PROPIETARIO:</t>
  </si>
  <si>
    <t>DIRECCION DE LA OBRA:</t>
  </si>
  <si>
    <t>DATOS CATASTRALES:</t>
  </si>
  <si>
    <t>CIRC.</t>
  </si>
  <si>
    <t>SEC.</t>
  </si>
  <si>
    <t>MANZ.</t>
  </si>
  <si>
    <t>PARC.</t>
  </si>
  <si>
    <t>UF</t>
  </si>
  <si>
    <t>PROFESIONAL:</t>
  </si>
  <si>
    <t>TITULO:</t>
  </si>
  <si>
    <t>MATRICULA:</t>
  </si>
  <si>
    <t>CATEGORIA  :</t>
  </si>
  <si>
    <t xml:space="preserve">LA PRESENTE TIENE CARÁCTER DE DECLARACION JURADA, PARA LA DETERMINACION DEL VALOR DE OBRA EN JUEGO POR  METRO CUADRADO </t>
  </si>
  <si>
    <t>……………………………………………….</t>
  </si>
  <si>
    <t>PROPIETARIO</t>
  </si>
  <si>
    <t>PROFESIONAL</t>
  </si>
  <si>
    <t>UNIFAMILIARES (inclusive en viviendas aisladas afectadas a propiedad horizontal)</t>
  </si>
  <si>
    <t xml:space="preserve">1) </t>
  </si>
  <si>
    <t>Con dependencias de servicio</t>
  </si>
  <si>
    <t>2)</t>
  </si>
  <si>
    <t>Dos o mas cocheras cubiertas o semicubiertas</t>
  </si>
  <si>
    <t>3)</t>
  </si>
  <si>
    <t>Aire acondicionado central u otras instalaciones especiales</t>
  </si>
  <si>
    <t>4)</t>
  </si>
  <si>
    <t>Tres o mas baños o toilettes</t>
  </si>
  <si>
    <t>5)</t>
  </si>
  <si>
    <t>Sauna y/o piscina con espejo de agua mayor a 30,00 m2</t>
  </si>
  <si>
    <t>6)</t>
  </si>
  <si>
    <t>Construccion de mas de 150 m2 totales de superficie (cubierta y semicubierta)</t>
  </si>
  <si>
    <t>7)</t>
  </si>
  <si>
    <t>Ubicada en Country, barrio cerrado, club de campo y otras urbanizaciones privadas</t>
  </si>
  <si>
    <t>8)</t>
  </si>
  <si>
    <t>mas de tres Niveles o Plantas</t>
  </si>
  <si>
    <t>CATEGORIZACION  DE VIVIENDAS UNIFAMILIARES</t>
  </si>
  <si>
    <t>1,2,</t>
  </si>
  <si>
    <t>SI ES UNA VIVIENDA UNIFAMILIAR SEGÚN ITEM 1,2,   DEBE LLENAR ESTA PLANILLA</t>
  </si>
  <si>
    <t xml:space="preserve">ELIJA EL DESTINO del Edificio EN EL PRIMER CASILLERO VERDE  </t>
  </si>
  <si>
    <t>SI ES VIVIENDA UNIFAMILIAR LE APARECERA PARA MARCAR LA CATEGORIA QUE SURGE DE LOS ITEMS ELEGIDOS</t>
  </si>
  <si>
    <t xml:space="preserve">LUEGO PONGA LOS METROS CUADRADOS </t>
  </si>
  <si>
    <r>
      <t xml:space="preserve">DE ACUERDO A LA CANTIDAD DE ITMS QUE LE PONE </t>
    </r>
    <r>
      <rPr>
        <b/>
        <sz val="10"/>
        <rFont val="Arial"/>
        <family val="2"/>
      </rPr>
      <t xml:space="preserve">SI </t>
    </r>
    <r>
      <rPr>
        <sz val="10"/>
        <rFont val="Arial"/>
        <family val="2"/>
      </rPr>
      <t>SERA EL VALOR POR METRO CUADRADO</t>
    </r>
  </si>
  <si>
    <t>MARQUE SI DONDE CORRESPONDA</t>
  </si>
  <si>
    <t>SI LA VIVIENDA ES UNIFAMILIAR IMPRIMIR POR LO MENOS TRES JUEGOS DE PLANILLA CATEGORIZACION VIV UNIF.</t>
  </si>
  <si>
    <t>C/Techo - M/Int.</t>
  </si>
  <si>
    <t>Ampliacion a Construir</t>
  </si>
  <si>
    <t>Ampliacion a Regularizar</t>
  </si>
  <si>
    <t>Ampl. a Regularizar -  Camb. De Techo -Mod. Interna</t>
  </si>
  <si>
    <t>Ampl. a Regularizar -  Camb. De Techo</t>
  </si>
  <si>
    <t>Ampl. a Regularizar -  Mod. Interna</t>
  </si>
  <si>
    <t>Demolicion y Obra Nueva</t>
  </si>
  <si>
    <t>Demolicion y Ampliacion a construir</t>
  </si>
  <si>
    <t xml:space="preserve">Ampl. a Regularizar  </t>
  </si>
  <si>
    <t>Demolicion y Ampliacion a regularizar</t>
  </si>
  <si>
    <t xml:space="preserve">Ampl. a Construir - Ampl. a Regularizar </t>
  </si>
  <si>
    <t>Ampl. a Construir - Ampl. a Regularizar -  Camb. De Techo - Mod. Interna</t>
  </si>
  <si>
    <t>Modificacion Interna</t>
  </si>
  <si>
    <t>Ampl. a Construir - Ampl. a Regularizar  - Mod. Interna</t>
  </si>
  <si>
    <t xml:space="preserve">Ampl. a Construir - Ampl. a Regularizar - Camb. De Techo </t>
  </si>
  <si>
    <t>minimo de medicion categoria "A"</t>
  </si>
  <si>
    <t>DE CATEGORIA "A"</t>
  </si>
  <si>
    <t>CATEGORIAA  "B" - "C" - "D" - "E"</t>
  </si>
  <si>
    <t>minimo de medicion categorias B - C - D - E</t>
  </si>
  <si>
    <r>
      <t xml:space="preserve">Observaciones </t>
    </r>
    <r>
      <rPr>
        <sz val="11"/>
        <color indexed="8"/>
        <rFont val="Arial"/>
        <family val="2"/>
      </rPr>
      <t xml:space="preserve">: </t>
    </r>
  </si>
  <si>
    <t>FECHA CONTRATO AMPLIATORIO</t>
  </si>
  <si>
    <t xml:space="preserve">, el dia </t>
  </si>
  <si>
    <t>AMPLIATORIO</t>
  </si>
  <si>
    <t>CEP</t>
  </si>
  <si>
    <t>DIBUJO Y COPIAS</t>
  </si>
  <si>
    <t>I. BRUTOS</t>
  </si>
  <si>
    <t>TOTAL DE GASTOS</t>
  </si>
  <si>
    <t>MONTO DEL CONTRATO</t>
  </si>
  <si>
    <t>Regularizacion de Obra Existente</t>
  </si>
  <si>
    <t>modificacion interna por computo y presupuesto --------</t>
  </si>
  <si>
    <t>cambio de techo por computo y presupuesto   --------</t>
  </si>
  <si>
    <t>minimo</t>
  </si>
  <si>
    <t>Nº</t>
  </si>
  <si>
    <t>C.P.</t>
  </si>
  <si>
    <t>24 Meses</t>
  </si>
  <si>
    <t>CATASTRALES</t>
  </si>
  <si>
    <t xml:space="preserve">SI NO SE COMPLETAN DATOS CATASTRALES </t>
  </si>
  <si>
    <t xml:space="preserve">EL CONTRATO TIRA ERROR </t>
  </si>
  <si>
    <t xml:space="preserve">FECHA DEL CONTRATO </t>
  </si>
  <si>
    <t>1.6</t>
  </si>
  <si>
    <t>VALOR ACTUALIZADO</t>
  </si>
  <si>
    <t>F.C.</t>
  </si>
  <si>
    <t xml:space="preserve">VALOR ACTUALIZADO </t>
  </si>
  <si>
    <t xml:space="preserve"> ----------</t>
  </si>
  <si>
    <t xml:space="preserve">m2 C. Techo 30% </t>
  </si>
  <si>
    <t xml:space="preserve">m2 M. Interna 50% </t>
  </si>
  <si>
    <t>Monto de Obra en pesos</t>
  </si>
  <si>
    <t>Modificacion interna por computo y presupuesto en pesos</t>
  </si>
  <si>
    <t>Cambio de techo por computo y presupuesto en pasos</t>
  </si>
  <si>
    <t>CARPETA MUNICIPAL</t>
  </si>
  <si>
    <t>APORTE CAJA CAAITBA</t>
  </si>
  <si>
    <t>TIMBRADO COLEGIAL CONTRATO</t>
  </si>
  <si>
    <t>INGRESOS BRUTOS</t>
  </si>
  <si>
    <t>CALLE DE LA OBRA</t>
  </si>
  <si>
    <t xml:space="preserve"> 1.-</t>
  </si>
  <si>
    <t xml:space="preserve"> 1.1.1.-</t>
  </si>
  <si>
    <t xml:space="preserve"> 1.2.-</t>
  </si>
  <si>
    <t xml:space="preserve"> 1.2.1.-</t>
  </si>
  <si>
    <t xml:space="preserve"> 1.2.2.-</t>
  </si>
  <si>
    <t xml:space="preserve"> 1.2.3.-</t>
  </si>
  <si>
    <t xml:space="preserve"> 1.2.4.-</t>
  </si>
  <si>
    <t xml:space="preserve"> 1.2.5.-</t>
  </si>
  <si>
    <t xml:space="preserve"> 1.3.-</t>
  </si>
  <si>
    <t xml:space="preserve"> 1.3.1.-</t>
  </si>
  <si>
    <t xml:space="preserve"> 1.3.2.-</t>
  </si>
  <si>
    <t xml:space="preserve"> 1.3.3.-</t>
  </si>
  <si>
    <t xml:space="preserve"> 1.6.1-</t>
  </si>
  <si>
    <t xml:space="preserve"> 1.6.2-</t>
  </si>
  <si>
    <t xml:space="preserve"> 2.1.-</t>
  </si>
  <si>
    <t xml:space="preserve"> 2.1.1-</t>
  </si>
  <si>
    <t xml:space="preserve"> 2.2.-</t>
  </si>
  <si>
    <t xml:space="preserve"> 2.3.-</t>
  </si>
  <si>
    <t xml:space="preserve"> 2.4.-</t>
  </si>
  <si>
    <t xml:space="preserve"> 2.5.-</t>
  </si>
  <si>
    <t xml:space="preserve"> 2.6.1</t>
  </si>
  <si>
    <t xml:space="preserve"> 2.6.2-</t>
  </si>
  <si>
    <t xml:space="preserve"> 2.6.3-</t>
  </si>
  <si>
    <t xml:space="preserve"> 3.1.-</t>
  </si>
  <si>
    <t xml:space="preserve"> 3.2.-</t>
  </si>
  <si>
    <t xml:space="preserve"> 3.3.-</t>
  </si>
  <si>
    <t xml:space="preserve"> 3.6.-</t>
  </si>
  <si>
    <t xml:space="preserve"> 4.1.-</t>
  </si>
  <si>
    <t xml:space="preserve"> 4.2.-</t>
  </si>
  <si>
    <t xml:space="preserve"> 4.3.-</t>
  </si>
  <si>
    <t xml:space="preserve"> 4.4.-</t>
  </si>
  <si>
    <t xml:space="preserve"> 4.5.-</t>
  </si>
  <si>
    <t xml:space="preserve"> 4.6.-</t>
  </si>
  <si>
    <t xml:space="preserve"> 4.7.-</t>
  </si>
  <si>
    <t xml:space="preserve"> 4.8.-</t>
  </si>
  <si>
    <t xml:space="preserve"> 5.1.-</t>
  </si>
  <si>
    <t xml:space="preserve"> 5.2.-</t>
  </si>
  <si>
    <t xml:space="preserve"> 5.3.-</t>
  </si>
  <si>
    <t xml:space="preserve"> 6.1.-</t>
  </si>
  <si>
    <t xml:space="preserve"> 6.2.-</t>
  </si>
  <si>
    <t xml:space="preserve"> 6.3.-</t>
  </si>
  <si>
    <t xml:space="preserve"> 7.1.-</t>
  </si>
  <si>
    <t xml:space="preserve"> 8.1.-</t>
  </si>
  <si>
    <t xml:space="preserve"> 8.2.-</t>
  </si>
  <si>
    <t xml:space="preserve"> 8.3.-</t>
  </si>
  <si>
    <t xml:space="preserve"> 8.4.-</t>
  </si>
  <si>
    <t xml:space="preserve"> 9.1.-</t>
  </si>
  <si>
    <t xml:space="preserve"> 9.2.-</t>
  </si>
  <si>
    <t xml:space="preserve"> 9.3.-</t>
  </si>
  <si>
    <t xml:space="preserve"> 10.1.-</t>
  </si>
  <si>
    <t xml:space="preserve"> 10.2.-</t>
  </si>
  <si>
    <t xml:space="preserve"> 10.4.-</t>
  </si>
  <si>
    <t xml:space="preserve"> 10.5.-</t>
  </si>
  <si>
    <t xml:space="preserve"> 10.5.1-.</t>
  </si>
  <si>
    <t xml:space="preserve"> 10.5.2.-</t>
  </si>
  <si>
    <t xml:space="preserve"> 10.5.3.-</t>
  </si>
  <si>
    <t xml:space="preserve"> 11.1.-</t>
  </si>
  <si>
    <t xml:space="preserve"> 11.2.-</t>
  </si>
  <si>
    <t xml:space="preserve"> 11.3.-</t>
  </si>
  <si>
    <t xml:space="preserve"> 11.3.1.-</t>
  </si>
  <si>
    <t xml:space="preserve"> 11.3.2.-</t>
  </si>
  <si>
    <t xml:space="preserve"> 11.3.3.-</t>
  </si>
  <si>
    <t xml:space="preserve"> 12.1.-</t>
  </si>
  <si>
    <t xml:space="preserve"> 12.2.-</t>
  </si>
  <si>
    <t xml:space="preserve"> 13.1.-</t>
  </si>
  <si>
    <t xml:space="preserve"> 13.2.1.-</t>
  </si>
  <si>
    <t xml:space="preserve"> 13.2.2.-</t>
  </si>
  <si>
    <t xml:space="preserve"> 13.2.3.-</t>
  </si>
  <si>
    <t xml:space="preserve"> 13.2.4.-</t>
  </si>
  <si>
    <t xml:space="preserve"> 13.2.5.-</t>
  </si>
  <si>
    <t xml:space="preserve"> 13.3.-</t>
  </si>
  <si>
    <t xml:space="preserve"> 13.3.1.-</t>
  </si>
  <si>
    <t xml:space="preserve"> 13.3.2.-</t>
  </si>
  <si>
    <t xml:space="preserve"> 13.4.-</t>
  </si>
  <si>
    <t xml:space="preserve"> 13.5.-</t>
  </si>
  <si>
    <t xml:space="preserve"> 13.5.1-</t>
  </si>
  <si>
    <t xml:space="preserve"> 13.5.2.-</t>
  </si>
  <si>
    <t xml:space="preserve"> 14.1.-</t>
  </si>
  <si>
    <t xml:space="preserve"> 14.2.-</t>
  </si>
  <si>
    <t xml:space="preserve"> 14.3.-</t>
  </si>
  <si>
    <t xml:space="preserve"> 14.4.-</t>
  </si>
  <si>
    <t xml:space="preserve"> 15.1.-</t>
  </si>
  <si>
    <t xml:space="preserve"> 15.2.1.-</t>
  </si>
  <si>
    <t xml:space="preserve"> 15.2.2.-</t>
  </si>
  <si>
    <t xml:space="preserve"> 16.1.-</t>
  </si>
  <si>
    <t xml:space="preserve"> 16.2.-</t>
  </si>
  <si>
    <t xml:space="preserve"> 17.1.-</t>
  </si>
  <si>
    <t xml:space="preserve"> 17.2.-</t>
  </si>
  <si>
    <t>en las siguientes categ. Construc.</t>
  </si>
  <si>
    <t>,</t>
  </si>
  <si>
    <t>INGRESO DE DATOS</t>
  </si>
  <si>
    <r>
      <t xml:space="preserve"> Con la direccion el numero y la localidad se obtienen los datos catastrales  En la pagina "</t>
    </r>
    <r>
      <rPr>
        <sz val="20"/>
        <rFont val="Arial"/>
        <family val="2"/>
      </rPr>
      <t>www.carto.arba.gov.ar</t>
    </r>
    <r>
      <rPr>
        <sz val="11"/>
        <rFont val="Arial"/>
        <family val="2"/>
      </rPr>
      <t>"</t>
    </r>
  </si>
  <si>
    <t>C.U.I.T. Nº</t>
  </si>
  <si>
    <t xml:space="preserve">C.U.I.T. Nº </t>
  </si>
  <si>
    <t xml:space="preserve">EN LA CIUDAD DE </t>
  </si>
  <si>
    <t xml:space="preserve">EL DIA </t>
  </si>
  <si>
    <t>ENTRE</t>
  </si>
  <si>
    <t>DEL BIEN UBICADO EN CALLE</t>
  </si>
  <si>
    <t>SECC.:</t>
  </si>
  <si>
    <t>CIRC.:</t>
  </si>
  <si>
    <t>MANZ.:</t>
  </si>
  <si>
    <t>PARC.:</t>
  </si>
  <si>
    <t>SUBPAR.</t>
  </si>
  <si>
    <t>FRAC/CHAC/QTA:</t>
  </si>
  <si>
    <t>U. FUNC.</t>
  </si>
  <si>
    <t>DTO.</t>
  </si>
  <si>
    <t>Y EL PROFESIONAL</t>
  </si>
  <si>
    <t xml:space="preserve">CON TITULO DE </t>
  </si>
  <si>
    <t>gl</t>
  </si>
  <si>
    <r>
      <t xml:space="preserve">Artículo 3º </t>
    </r>
    <r>
      <rPr>
        <sz val="10"/>
        <color indexed="8"/>
        <rFont val="Arial"/>
        <family val="2"/>
      </rPr>
      <t xml:space="preserve">: </t>
    </r>
  </si>
  <si>
    <r>
      <t>Artículo 4</t>
    </r>
    <r>
      <rPr>
        <sz val="10"/>
        <color indexed="8"/>
        <rFont val="Arial"/>
        <family val="2"/>
      </rPr>
      <t xml:space="preserve">º : </t>
    </r>
  </si>
  <si>
    <r>
      <t xml:space="preserve">Artículo 5º </t>
    </r>
    <r>
      <rPr>
        <sz val="10"/>
        <color indexed="8"/>
        <rFont val="Arial"/>
        <family val="2"/>
      </rPr>
      <t xml:space="preserve">: </t>
    </r>
  </si>
  <si>
    <r>
      <t xml:space="preserve">Artículo 6º </t>
    </r>
    <r>
      <rPr>
        <sz val="10"/>
        <color indexed="8"/>
        <rFont val="Arial"/>
        <family val="2"/>
      </rPr>
      <t xml:space="preserve">: </t>
    </r>
  </si>
  <si>
    <r>
      <t xml:space="preserve">Artículo 7º </t>
    </r>
    <r>
      <rPr>
        <sz val="10"/>
        <color indexed="8"/>
        <rFont val="Arial"/>
        <family val="2"/>
      </rPr>
      <t xml:space="preserve">: </t>
    </r>
  </si>
  <si>
    <r>
      <t xml:space="preserve">Artículo 8º </t>
    </r>
    <r>
      <rPr>
        <sz val="10"/>
        <color indexed="8"/>
        <rFont val="Arial"/>
        <family val="2"/>
      </rPr>
      <t xml:space="preserve">:   </t>
    </r>
  </si>
  <si>
    <r>
      <t>Artículo 9</t>
    </r>
    <r>
      <rPr>
        <sz val="10"/>
        <color indexed="8"/>
        <rFont val="Arial"/>
        <family val="2"/>
      </rPr>
      <t>º :</t>
    </r>
  </si>
  <si>
    <r>
      <t xml:space="preserve">Artículo 10º </t>
    </r>
    <r>
      <rPr>
        <sz val="10"/>
        <color indexed="8"/>
        <rFont val="Arial"/>
        <family val="2"/>
      </rPr>
      <t xml:space="preserve">: </t>
    </r>
  </si>
  <si>
    <t>UNIDAD FUNCIONAL</t>
  </si>
  <si>
    <t>FRAC/CHAC/QTA.</t>
  </si>
  <si>
    <t>DEP-</t>
  </si>
  <si>
    <t>Nomenclatura Catastral</t>
  </si>
  <si>
    <t>#</t>
  </si>
  <si>
    <t>……………………./.</t>
  </si>
  <si>
    <t xml:space="preserve"> PISCINAS</t>
  </si>
  <si>
    <t>PISCINAS Las no comprendidas en el item 1.6.1</t>
  </si>
  <si>
    <t>m2 Cub.</t>
  </si>
  <si>
    <t>TOTALES</t>
  </si>
  <si>
    <t>OTROS</t>
  </si>
  <si>
    <t>ESTAADO DE LA DEMOLICION</t>
  </si>
  <si>
    <t>PISCINA Constr. Hº Aº, revest., c/equipo de bombeo</t>
  </si>
  <si>
    <t>De Categoria A (no cumple con ningun item)</t>
  </si>
  <si>
    <t>De Categoria B (cumple por lo menos con 1 item)</t>
  </si>
  <si>
    <t>De Categoria C (cumple por lo menos con 2 item)</t>
  </si>
  <si>
    <t>De Categoria D (cumple por lo menos con 3 item)</t>
  </si>
  <si>
    <t>De Categoria E (cumple por lo menos con 4 item)</t>
  </si>
  <si>
    <t>m2 a Demoler</t>
  </si>
  <si>
    <t>m2 Semicub.</t>
  </si>
  <si>
    <t>Proy-Med</t>
  </si>
  <si>
    <t>Demol.</t>
  </si>
  <si>
    <t>m2 Espejo de Agua</t>
  </si>
  <si>
    <t>CONTRATO PARA OBRAS CIVILES</t>
  </si>
  <si>
    <t>CERTIFICADO POR TAREAS  DE CONSTRUCCION</t>
  </si>
  <si>
    <t>PROPIETARIIO :</t>
  </si>
  <si>
    <t xml:space="preserve">UBICACIÓN DE LA TAREA CALLE : </t>
  </si>
  <si>
    <t xml:space="preserve">LOCALIDAD </t>
  </si>
  <si>
    <t xml:space="preserve">  DE :</t>
  </si>
  <si>
    <t>PARTIDO DE :</t>
  </si>
  <si>
    <t>Nom. Catastral :</t>
  </si>
  <si>
    <t>Al Sr. Presidente del Colegio de Tecnicos</t>
  </si>
  <si>
    <t>de la Provincia de Buenos Aires</t>
  </si>
  <si>
    <t>Quie suscribe el presente,  Tecnico   :</t>
  </si>
  <si>
    <t>, con domicilio actual en :</t>
  </si>
  <si>
    <t>nº</t>
  </si>
  <si>
    <t xml:space="preserve">de la localidad  de </t>
  </si>
  <si>
    <t xml:space="preserve">, partido de </t>
  </si>
  <si>
    <t xml:space="preserve">, inscripto en el Colegio de Tecnicos </t>
  </si>
  <si>
    <t xml:space="preserve">con la matricula nº </t>
  </si>
  <si>
    <t xml:space="preserve">, se dirige al Sr. Presidente, a fin de requerirle se sirva disponer el otorgaminto del presente certificado  por </t>
  </si>
  <si>
    <t>tareas de construccion.</t>
  </si>
  <si>
    <t>V.R. :</t>
  </si>
  <si>
    <t>Coef: :</t>
  </si>
  <si>
    <t>c./techo</t>
  </si>
  <si>
    <t>modif.</t>
  </si>
  <si>
    <t>PILETA</t>
  </si>
  <si>
    <t>Los Siguientes</t>
  </si>
  <si>
    <t>El precente certificado asciende a la suma  de   $</t>
  </si>
  <si>
    <t>(</t>
  </si>
  <si>
    <t xml:space="preserve">SON :   </t>
  </si>
  <si>
    <t>)</t>
  </si>
  <si>
    <t>_____________________________________</t>
  </si>
  <si>
    <t xml:space="preserve">APORTES CAAITBA    : </t>
  </si>
  <si>
    <t>MONTO DE LA  C.E.P. :</t>
  </si>
  <si>
    <t xml:space="preserve">Me notifico que la presente certificacion no me inhibe de las obligaciones legales (Codigo Civil Art. 1646), </t>
  </si>
  <si>
    <t>Impositivas (Ingresos Brutos, Afip, Ley de Sellos), Previsionales y Sindicales.</t>
  </si>
  <si>
    <t xml:space="preserve"> VISADO Nº</t>
  </si>
  <si>
    <t xml:space="preserve">VISADO </t>
  </si>
  <si>
    <t xml:space="preserve">El profesional solicitante del presente, tiene matricula al </t>
  </si>
  <si>
    <t xml:space="preserve">dia, no tiene  inhabilitaciones y tiene incumbencias para </t>
  </si>
  <si>
    <t>realizar la tarea encomendada.</t>
  </si>
  <si>
    <t>NOMENCLATURA CATASTRAL</t>
  </si>
  <si>
    <t xml:space="preserve">con domicilio actual en la calle </t>
  </si>
  <si>
    <t>partido de</t>
  </si>
  <si>
    <t xml:space="preserve">, inscripto en el Colegio de Tecnicos de la Provincia de Buenos Aires con la Matricula Nº </t>
  </si>
  <si>
    <t xml:space="preserve">, se dirige al Sr. Presidente, a fin de requerirle se sirva disponer el </t>
  </si>
  <si>
    <t>otorgaminto del presente Certificado  por tareas de Construccion.</t>
  </si>
  <si>
    <t xml:space="preserve">        a) Según Art.       Título VIII   (CONSTRUCCION)</t>
  </si>
  <si>
    <t>a) ESTIMACION DEL VALOR DE OBRA:</t>
  </si>
  <si>
    <t xml:space="preserve"> DETERMINACIÓN DEL HONORARIO</t>
  </si>
  <si>
    <r>
      <t>A) Construccion</t>
    </r>
    <r>
      <rPr>
        <sz val="14"/>
        <color indexed="8"/>
        <rFont val="Arial"/>
        <family val="2"/>
      </rPr>
      <t xml:space="preserve"> Cat. S/tabla XVII</t>
    </r>
  </si>
  <si>
    <t>TOTAL (a)</t>
  </si>
  <si>
    <t>FIRMA DEL PRPIETARIO</t>
  </si>
  <si>
    <t>CONSTRUCCION</t>
  </si>
  <si>
    <t>CERTIFICADO POR TAREAS DE CONSTRUCCION</t>
  </si>
  <si>
    <t>MINIMO</t>
  </si>
  <si>
    <t>DIFERENCI  AMPLIATORIO</t>
  </si>
  <si>
    <t xml:space="preserve">% </t>
  </si>
  <si>
    <t>FALTANTE DE OBRA</t>
  </si>
  <si>
    <t>EN LETRAS EON PESOS:</t>
  </si>
  <si>
    <t xml:space="preserve">El profesional solicitante del presente, tiene matricula al dia, no tiene </t>
  </si>
  <si>
    <t xml:space="preserve"> inhabilitaciones y tiene incumbencias para realizar la tarea encomendada.</t>
  </si>
  <si>
    <t xml:space="preserve"> Honorario MINIMO</t>
  </si>
  <si>
    <t>ACTA DE ESTADO DE  OBRA FALTANTE</t>
  </si>
  <si>
    <t>% del  ITEM en OBRA</t>
  </si>
  <si>
    <t>% EJECUTADO  DEL ITEM</t>
  </si>
  <si>
    <t>DOMICILIO REAL CALLE</t>
  </si>
  <si>
    <t xml:space="preserve">Total </t>
  </si>
  <si>
    <t>MONTO DE LA OBRA TOTAL</t>
  </si>
  <si>
    <t>URB 1-4-19</t>
  </si>
  <si>
    <t>FC 1-4-19</t>
  </si>
  <si>
    <t>COEF.</t>
  </si>
  <si>
    <t>CERTIFICADO DE CONSTRUCCION</t>
  </si>
  <si>
    <t>C.E.P.</t>
  </si>
  <si>
    <t xml:space="preserve">elija categoria </t>
  </si>
  <si>
    <t xml:space="preserve">elija condicion </t>
  </si>
  <si>
    <t>ponga cantidad de m2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</si>
</sst>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0.0"/>
    <numFmt numFmtId="181" formatCode="0.0%"/>
    <numFmt numFmtId="182" formatCode="_ &quot;$&quot;\ * #,##0.0_ ;_ &quot;$&quot;\ * \-#,##0.0_ ;_ &quot;$&quot;\ * &quot;-&quot;??_ ;_ @_ "/>
    <numFmt numFmtId="183" formatCode="_ &quot;$&quot;\ * #,##0_ ;_ &quot;$&quot;\ * \-#,##0_ ;_ &quot;$&quot;\ * &quot;-&quot;??_ ;_ @_ "/>
    <numFmt numFmtId="184" formatCode="d\-m\-yyyy"/>
    <numFmt numFmtId="185" formatCode="[$$-2C0A]\ #,##0"/>
    <numFmt numFmtId="186" formatCode="[$$-2C0A]\ #,##0.00"/>
    <numFmt numFmtId="187" formatCode="0.000"/>
    <numFmt numFmtId="188" formatCode="[$$-2C0A]#,##0;\-[$$-2C0A]#,##0"/>
    <numFmt numFmtId="189" formatCode="[$$-2C0A]#,##0"/>
    <numFmt numFmtId="190" formatCode="[$-F800]dddd\,\ mmmm\ dd\,\ yyyy"/>
    <numFmt numFmtId="191" formatCode="_-[$$-2C0A]\ * #,##0.00_-;\-[$$-2C0A]\ * #,##0.00_-;_-[$$-2C0A]\ * &quot;-&quot;??_-;_-@_-"/>
    <numFmt numFmtId="192" formatCode="[$$-2C0A]\ #,##0;[$$-2C0A]\ \-#,##0"/>
    <numFmt numFmtId="193" formatCode="[$$-2C0A]\ #,##0;\-[$$-2C0A]\ #,##0"/>
    <numFmt numFmtId="194" formatCode="0.00000"/>
    <numFmt numFmtId="195" formatCode="0.0000"/>
  </numFmts>
  <fonts count="1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45"/>
      <name val="Arial"/>
      <family val="2"/>
    </font>
    <font>
      <b/>
      <sz val="16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36"/>
      <name val="Arial Narrow"/>
      <family val="2"/>
    </font>
    <font>
      <b/>
      <sz val="16"/>
      <color indexed="8"/>
      <name val="Arial Black"/>
      <family val="2"/>
    </font>
    <font>
      <b/>
      <sz val="16"/>
      <color indexed="12"/>
      <name val="Arial Narrow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1"/>
      <color indexed="8"/>
      <name val="Arial Black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8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8"/>
      <color indexed="10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sz val="5"/>
      <name val="Garamond"/>
      <family val="1"/>
    </font>
    <font>
      <b/>
      <sz val="12"/>
      <name val="Garamond"/>
      <family val="1"/>
    </font>
    <font>
      <b/>
      <sz val="5"/>
      <name val="Arial"/>
      <family val="2"/>
    </font>
    <font>
      <sz val="5"/>
      <name val="Arial"/>
      <family val="2"/>
    </font>
    <font>
      <b/>
      <u val="single"/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1"/>
      <name val="Arial Black"/>
      <family val="2"/>
    </font>
    <font>
      <b/>
      <u val="single"/>
      <sz val="16"/>
      <name val="Verdana"/>
      <family val="2"/>
    </font>
    <font>
      <b/>
      <u val="single"/>
      <sz val="12"/>
      <name val="Verdana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11"/>
      <color indexed="13"/>
      <name val="Arial"/>
      <family val="2"/>
    </font>
    <font>
      <b/>
      <sz val="16"/>
      <name val="Arial Narrow"/>
      <family val="2"/>
    </font>
    <font>
      <sz val="20"/>
      <name val="Arial"/>
      <family val="2"/>
    </font>
    <font>
      <i/>
      <sz val="16"/>
      <name val="Arial"/>
      <family val="2"/>
    </font>
    <font>
      <b/>
      <sz val="20"/>
      <color indexed="8"/>
      <name val="Goudy Old Style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8"/>
      <name val="Arial"/>
      <family val="2"/>
    </font>
    <font>
      <sz val="26"/>
      <name val="Arial"/>
      <family val="2"/>
    </font>
    <font>
      <b/>
      <i/>
      <sz val="9"/>
      <name val="Times New Roman"/>
      <family val="1"/>
    </font>
    <font>
      <sz val="12"/>
      <name val="Arial Black"/>
      <family val="2"/>
    </font>
    <font>
      <b/>
      <i/>
      <sz val="24"/>
      <color indexed="8"/>
      <name val="Goudy Old Style"/>
      <family val="1"/>
    </font>
    <font>
      <u val="single"/>
      <sz val="12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7"/>
      <color indexed="8"/>
      <name val="Arial"/>
      <family val="2"/>
    </font>
    <font>
      <sz val="17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sz val="14"/>
      <color indexed="12"/>
      <name val="Arial"/>
      <family val="2"/>
    </font>
    <font>
      <b/>
      <i/>
      <sz val="14"/>
      <color indexed="8"/>
      <name val="Arial"/>
      <family val="2"/>
    </font>
    <font>
      <i/>
      <sz val="20"/>
      <name val="Bahnschrift SemiLight"/>
      <family val="2"/>
    </font>
    <font>
      <sz val="13"/>
      <name val="Arial"/>
      <family val="2"/>
    </font>
    <font>
      <b/>
      <sz val="11"/>
      <name val="Tahoma"/>
      <family val="2"/>
    </font>
    <font>
      <b/>
      <sz val="18"/>
      <name val="Tahoma"/>
      <family val="2"/>
    </font>
    <font>
      <b/>
      <sz val="20"/>
      <color indexed="8"/>
      <name val="Arial"/>
      <family val="2"/>
    </font>
    <font>
      <b/>
      <i/>
      <sz val="20"/>
      <name val="Bahnschrift SemiLight"/>
      <family val="2"/>
    </font>
    <font>
      <sz val="36"/>
      <name val="Baskerville Old Fa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9"/>
      <name val="Arial"/>
      <family val="2"/>
    </font>
    <font>
      <b/>
      <sz val="22"/>
      <color indexed="9"/>
      <name val="Arial"/>
      <family val="2"/>
    </font>
    <font>
      <i/>
      <sz val="11"/>
      <name val="Cambria"/>
      <family val="1"/>
    </font>
    <font>
      <b/>
      <sz val="20"/>
      <color indexed="9"/>
      <name val="Arial"/>
      <family val="2"/>
    </font>
    <font>
      <b/>
      <sz val="2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b/>
      <sz val="18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Arial"/>
      <family val="2"/>
    </font>
    <font>
      <b/>
      <sz val="12"/>
      <color rgb="FFFF000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ck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ck"/>
      <bottom style="thin"/>
    </border>
    <border>
      <left style="thin"/>
      <right style="thin"/>
      <top style="thin"/>
      <bottom/>
    </border>
    <border>
      <left/>
      <right/>
      <top style="thick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/>
    </border>
    <border>
      <left style="thin"/>
      <right style="medium"/>
      <top style="thick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6" fillId="20" borderId="0" applyNumberFormat="0" applyBorder="0" applyAlignment="0" applyProtection="0"/>
    <xf numFmtId="0" fontId="127" fillId="21" borderId="1" applyNumberFormat="0" applyAlignment="0" applyProtection="0"/>
    <xf numFmtId="0" fontId="128" fillId="22" borderId="2" applyNumberFormat="0" applyAlignment="0" applyProtection="0"/>
    <xf numFmtId="0" fontId="129" fillId="0" borderId="3" applyNumberFormat="0" applyFill="0" applyAlignment="0" applyProtection="0"/>
    <xf numFmtId="0" fontId="130" fillId="0" borderId="0" applyNumberFormat="0" applyFill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31" fillId="29" borderId="1" applyNumberFormat="0" applyAlignment="0" applyProtection="0"/>
    <xf numFmtId="0" fontId="1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34" fillId="21" borderId="5" applyNumberForma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6" applyNumberFormat="0" applyFill="0" applyAlignment="0" applyProtection="0"/>
    <xf numFmtId="0" fontId="139" fillId="0" borderId="7" applyNumberFormat="0" applyFill="0" applyAlignment="0" applyProtection="0"/>
    <xf numFmtId="0" fontId="130" fillId="0" borderId="8" applyNumberFormat="0" applyFill="0" applyAlignment="0" applyProtection="0"/>
    <xf numFmtId="0" fontId="140" fillId="0" borderId="9" applyNumberFormat="0" applyFill="0" applyAlignment="0" applyProtection="0"/>
  </cellStyleXfs>
  <cellXfs count="161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/>
      <protection hidden="1"/>
    </xf>
    <xf numFmtId="1" fontId="19" fillId="0" borderId="0" xfId="0" applyNumberFormat="1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1" fontId="9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1" fontId="19" fillId="0" borderId="0" xfId="0" applyNumberFormat="1" applyFont="1" applyFill="1" applyBorder="1" applyAlignment="1" applyProtection="1">
      <alignment/>
      <protection hidden="1"/>
    </xf>
    <xf numFmtId="1" fontId="21" fillId="0" borderId="0" xfId="0" applyNumberFormat="1" applyFont="1" applyFill="1" applyAlignment="1" applyProtection="1">
      <alignment/>
      <protection hidden="1"/>
    </xf>
    <xf numFmtId="9" fontId="19" fillId="0" borderId="0" xfId="0" applyNumberFormat="1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181" fontId="19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>
      <alignment/>
    </xf>
    <xf numFmtId="1" fontId="19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>
      <alignment/>
    </xf>
    <xf numFmtId="180" fontId="9" fillId="0" borderId="0" xfId="0" applyNumberFormat="1" applyFont="1" applyBorder="1" applyAlignment="1" applyProtection="1">
      <alignment horizontal="right"/>
      <protection hidden="1"/>
    </xf>
    <xf numFmtId="0" fontId="19" fillId="0" borderId="17" xfId="0" applyFont="1" applyBorder="1" applyAlignment="1" applyProtection="1">
      <alignment/>
      <protection hidden="1"/>
    </xf>
    <xf numFmtId="1" fontId="22" fillId="0" borderId="0" xfId="0" applyNumberFormat="1" applyFont="1" applyBorder="1" applyAlignment="1" applyProtection="1">
      <alignment horizontal="right"/>
      <protection hidden="1"/>
    </xf>
    <xf numFmtId="183" fontId="13" fillId="0" borderId="0" xfId="48" applyNumberFormat="1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181" fontId="19" fillId="33" borderId="19" xfId="0" applyNumberFormat="1" applyFont="1" applyFill="1" applyBorder="1" applyAlignment="1" applyProtection="1">
      <alignment horizontal="center" vertical="center"/>
      <protection hidden="1"/>
    </xf>
    <xf numFmtId="2" fontId="9" fillId="0" borderId="17" xfId="0" applyNumberFormat="1" applyFont="1" applyBorder="1" applyAlignment="1" applyProtection="1">
      <alignment/>
      <protection hidden="1"/>
    </xf>
    <xf numFmtId="0" fontId="19" fillId="0" borderId="20" xfId="0" applyFont="1" applyBorder="1" applyAlignment="1" applyProtection="1">
      <alignment/>
      <protection hidden="1"/>
    </xf>
    <xf numFmtId="0" fontId="19" fillId="34" borderId="21" xfId="0" applyFont="1" applyFill="1" applyBorder="1" applyAlignment="1" applyProtection="1">
      <alignment horizontal="right"/>
      <protection hidden="1"/>
    </xf>
    <xf numFmtId="0" fontId="19" fillId="34" borderId="2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28" fillId="0" borderId="0" xfId="0" applyFont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3" fontId="29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 locked="0"/>
    </xf>
    <xf numFmtId="0" fontId="34" fillId="0" borderId="22" xfId="0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/>
      <protection/>
    </xf>
    <xf numFmtId="0" fontId="27" fillId="0" borderId="23" xfId="0" applyFont="1" applyBorder="1" applyAlignment="1" applyProtection="1">
      <alignment horizontal="center"/>
      <protection/>
    </xf>
    <xf numFmtId="0" fontId="27" fillId="0" borderId="18" xfId="0" applyFont="1" applyBorder="1" applyAlignment="1" applyProtection="1">
      <alignment/>
      <protection/>
    </xf>
    <xf numFmtId="0" fontId="27" fillId="0" borderId="21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/>
      <protection/>
    </xf>
    <xf numFmtId="0" fontId="34" fillId="0" borderId="27" xfId="0" applyFont="1" applyBorder="1" applyAlignment="1" applyProtection="1">
      <alignment vertical="center"/>
      <protection/>
    </xf>
    <xf numFmtId="0" fontId="27" fillId="0" borderId="28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44" fontId="27" fillId="0" borderId="25" xfId="48" applyFont="1" applyBorder="1" applyAlignment="1" applyProtection="1">
      <alignment/>
      <protection/>
    </xf>
    <xf numFmtId="0" fontId="27" fillId="0" borderId="30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/>
      <protection/>
    </xf>
    <xf numFmtId="44" fontId="27" fillId="0" borderId="33" xfId="48" applyFont="1" applyBorder="1" applyAlignment="1" applyProtection="1">
      <alignment/>
      <protection/>
    </xf>
    <xf numFmtId="0" fontId="34" fillId="0" borderId="28" xfId="0" applyFont="1" applyBorder="1" applyAlignment="1" applyProtection="1">
      <alignment vertical="center"/>
      <protection/>
    </xf>
    <xf numFmtId="0" fontId="27" fillId="0" borderId="34" xfId="0" applyFont="1" applyBorder="1" applyAlignment="1" applyProtection="1">
      <alignment/>
      <protection/>
    </xf>
    <xf numFmtId="0" fontId="27" fillId="0" borderId="35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 horizontal="left"/>
      <protection/>
    </xf>
    <xf numFmtId="0" fontId="27" fillId="0" borderId="36" xfId="0" applyFont="1" applyBorder="1" applyAlignment="1" applyProtection="1">
      <alignment horizontal="left"/>
      <protection/>
    </xf>
    <xf numFmtId="0" fontId="27" fillId="0" borderId="37" xfId="0" applyFont="1" applyBorder="1" applyAlignment="1" applyProtection="1">
      <alignment/>
      <protection/>
    </xf>
    <xf numFmtId="0" fontId="27" fillId="0" borderId="38" xfId="0" applyFont="1" applyBorder="1" applyAlignment="1" applyProtection="1">
      <alignment/>
      <protection/>
    </xf>
    <xf numFmtId="0" fontId="27" fillId="0" borderId="39" xfId="0" applyFont="1" applyBorder="1" applyAlignment="1" applyProtection="1">
      <alignment/>
      <protection/>
    </xf>
    <xf numFmtId="0" fontId="27" fillId="0" borderId="4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18" fillId="0" borderId="41" xfId="0" applyFont="1" applyBorder="1" applyAlignment="1" applyProtection="1">
      <alignment/>
      <protection/>
    </xf>
    <xf numFmtId="0" fontId="34" fillId="0" borderId="42" xfId="0" applyFont="1" applyBorder="1" applyAlignment="1" applyProtection="1">
      <alignment vertical="center"/>
      <protection/>
    </xf>
    <xf numFmtId="0" fontId="18" fillId="0" borderId="43" xfId="0" applyFont="1" applyBorder="1" applyAlignment="1" applyProtection="1">
      <alignment/>
      <protection/>
    </xf>
    <xf numFmtId="0" fontId="18" fillId="0" borderId="42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/>
      <protection/>
    </xf>
    <xf numFmtId="0" fontId="18" fillId="0" borderId="34" xfId="0" applyFont="1" applyBorder="1" applyAlignment="1" applyProtection="1">
      <alignment/>
      <protection/>
    </xf>
    <xf numFmtId="0" fontId="18" fillId="0" borderId="35" xfId="0" applyFont="1" applyBorder="1" applyAlignment="1" applyProtection="1">
      <alignment/>
      <protection/>
    </xf>
    <xf numFmtId="0" fontId="34" fillId="0" borderId="17" xfId="0" applyFont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7" fillId="0" borderId="42" xfId="0" applyFont="1" applyBorder="1" applyAlignment="1" applyProtection="1">
      <alignment/>
      <protection/>
    </xf>
    <xf numFmtId="0" fontId="27" fillId="0" borderId="36" xfId="0" applyFont="1" applyBorder="1" applyAlignment="1" applyProtection="1">
      <alignment/>
      <protection/>
    </xf>
    <xf numFmtId="0" fontId="18" fillId="0" borderId="25" xfId="0" applyFont="1" applyBorder="1" applyAlignment="1" applyProtection="1">
      <alignment/>
      <protection/>
    </xf>
    <xf numFmtId="0" fontId="27" fillId="0" borderId="23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5" fillId="0" borderId="44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0" fontId="20" fillId="0" borderId="35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2" fillId="35" borderId="11" xfId="0" applyFont="1" applyFill="1" applyBorder="1" applyAlignment="1" applyProtection="1">
      <alignment horizontal="center"/>
      <protection/>
    </xf>
    <xf numFmtId="0" fontId="0" fillId="0" borderId="45" xfId="0" applyBorder="1" applyAlignment="1">
      <alignment/>
    </xf>
    <xf numFmtId="44" fontId="33" fillId="0" borderId="0" xfId="48" applyFon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36" fillId="0" borderId="20" xfId="0" applyFont="1" applyFill="1" applyBorder="1" applyAlignment="1" applyProtection="1">
      <alignment horizontal="left"/>
      <protection/>
    </xf>
    <xf numFmtId="0" fontId="32" fillId="0" borderId="29" xfId="0" applyFont="1" applyFill="1" applyBorder="1" applyAlignment="1" applyProtection="1">
      <alignment horizontal="center"/>
      <protection/>
    </xf>
    <xf numFmtId="44" fontId="33" fillId="0" borderId="29" xfId="48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84" fontId="26" fillId="0" borderId="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29" xfId="0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center"/>
      <protection/>
    </xf>
    <xf numFmtId="0" fontId="27" fillId="0" borderId="29" xfId="0" applyFont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18" fillId="0" borderId="42" xfId="0" applyFont="1" applyBorder="1" applyAlignment="1" applyProtection="1">
      <alignment horizontal="center"/>
      <protection/>
    </xf>
    <xf numFmtId="0" fontId="18" fillId="0" borderId="34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7" fillId="0" borderId="42" xfId="0" applyFont="1" applyBorder="1" applyAlignment="1" applyProtection="1">
      <alignment horizontal="center"/>
      <protection/>
    </xf>
    <xf numFmtId="180" fontId="9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0" borderId="47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 horizontal="right"/>
      <protection/>
    </xf>
    <xf numFmtId="0" fontId="0" fillId="0" borderId="17" xfId="0" applyBorder="1" applyAlignment="1">
      <alignment/>
    </xf>
    <xf numFmtId="3" fontId="38" fillId="0" borderId="48" xfId="0" applyNumberFormat="1" applyFont="1" applyBorder="1" applyAlignment="1" applyProtection="1">
      <alignment/>
      <protection/>
    </xf>
    <xf numFmtId="3" fontId="14" fillId="0" borderId="48" xfId="0" applyNumberFormat="1" applyFont="1" applyBorder="1" applyAlignment="1" applyProtection="1">
      <alignment/>
      <protection/>
    </xf>
    <xf numFmtId="3" fontId="38" fillId="0" borderId="49" xfId="0" applyNumberFormat="1" applyFont="1" applyBorder="1" applyAlignment="1" applyProtection="1">
      <alignment/>
      <protection/>
    </xf>
    <xf numFmtId="3" fontId="38" fillId="0" borderId="50" xfId="0" applyNumberFormat="1" applyFont="1" applyBorder="1" applyAlignment="1" applyProtection="1">
      <alignment/>
      <protection/>
    </xf>
    <xf numFmtId="3" fontId="38" fillId="0" borderId="51" xfId="0" applyNumberFormat="1" applyFont="1" applyBorder="1" applyAlignment="1" applyProtection="1">
      <alignment/>
      <protection/>
    </xf>
    <xf numFmtId="3" fontId="38" fillId="0" borderId="52" xfId="0" applyNumberFormat="1" applyFont="1" applyBorder="1" applyAlignment="1" applyProtection="1">
      <alignment/>
      <protection/>
    </xf>
    <xf numFmtId="3" fontId="38" fillId="0" borderId="53" xfId="0" applyNumberFormat="1" applyFont="1" applyBorder="1" applyAlignment="1" applyProtection="1">
      <alignment/>
      <protection/>
    </xf>
    <xf numFmtId="3" fontId="38" fillId="0" borderId="54" xfId="0" applyNumberFormat="1" applyFont="1" applyBorder="1" applyAlignment="1" applyProtection="1">
      <alignment/>
      <protection/>
    </xf>
    <xf numFmtId="3" fontId="38" fillId="0" borderId="55" xfId="0" applyNumberFormat="1" applyFont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0" fillId="36" borderId="56" xfId="0" applyFill="1" applyBorder="1" applyAlignment="1" applyProtection="1">
      <alignment horizontal="center"/>
      <protection locked="0"/>
    </xf>
    <xf numFmtId="0" fontId="0" fillId="36" borderId="25" xfId="0" applyFill="1" applyBorder="1" applyAlignment="1" applyProtection="1">
      <alignment horizontal="center"/>
      <protection locked="0"/>
    </xf>
    <xf numFmtId="0" fontId="0" fillId="36" borderId="38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3" fillId="36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9" fillId="36" borderId="0" xfId="0" applyFont="1" applyFill="1" applyBorder="1" applyAlignment="1" applyProtection="1">
      <alignment vertical="center"/>
      <protection locked="0"/>
    </xf>
    <xf numFmtId="0" fontId="13" fillId="0" borderId="44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187" fontId="13" fillId="0" borderId="0" xfId="0" applyNumberFormat="1" applyFont="1" applyFill="1" applyBorder="1" applyAlignment="1" applyProtection="1">
      <alignment horizontal="center"/>
      <protection/>
    </xf>
    <xf numFmtId="1" fontId="20" fillId="37" borderId="57" xfId="0" applyNumberFormat="1" applyFont="1" applyFill="1" applyBorder="1" applyAlignment="1">
      <alignment horizontal="center" vertical="center"/>
    </xf>
    <xf numFmtId="0" fontId="40" fillId="36" borderId="17" xfId="0" applyFont="1" applyFill="1" applyBorder="1" applyAlignment="1" applyProtection="1">
      <alignment vertical="center"/>
      <protection locked="0"/>
    </xf>
    <xf numFmtId="44" fontId="0" fillId="0" borderId="36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36" borderId="25" xfId="0" applyFont="1" applyFill="1" applyBorder="1" applyAlignment="1" applyProtection="1">
      <alignment horizontal="center"/>
      <protection hidden="1" locked="0"/>
    </xf>
    <xf numFmtId="0" fontId="13" fillId="36" borderId="45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9" fillId="38" borderId="0" xfId="0" applyFont="1" applyFill="1" applyBorder="1" applyAlignment="1" applyProtection="1">
      <alignment horizontal="center"/>
      <protection hidden="1"/>
    </xf>
    <xf numFmtId="0" fontId="19" fillId="38" borderId="29" xfId="0" applyFont="1" applyFill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19" fillId="0" borderId="29" xfId="0" applyFont="1" applyBorder="1" applyAlignment="1" applyProtection="1">
      <alignment horizontal="center"/>
      <protection hidden="1"/>
    </xf>
    <xf numFmtId="0" fontId="19" fillId="0" borderId="46" xfId="0" applyFont="1" applyBorder="1" applyAlignment="1" applyProtection="1">
      <alignment horizontal="center"/>
      <protection hidden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19" fillId="0" borderId="58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6" borderId="36" xfId="0" applyFont="1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62" xfId="0" applyFill="1" applyBorder="1" applyAlignment="1" applyProtection="1">
      <alignment horizontal="center"/>
      <protection locked="0"/>
    </xf>
    <xf numFmtId="0" fontId="44" fillId="0" borderId="44" xfId="0" applyFont="1" applyBorder="1" applyAlignment="1" applyProtection="1">
      <alignment/>
      <protection/>
    </xf>
    <xf numFmtId="0" fontId="13" fillId="36" borderId="44" xfId="0" applyFont="1" applyFill="1" applyBorder="1" applyAlignment="1" applyProtection="1">
      <alignment horizontal="left"/>
      <protection locked="0"/>
    </xf>
    <xf numFmtId="0" fontId="13" fillId="36" borderId="11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43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6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/>
    </xf>
    <xf numFmtId="0" fontId="34" fillId="0" borderId="0" xfId="0" applyFont="1" applyAlignment="1">
      <alignment/>
    </xf>
    <xf numFmtId="0" fontId="14" fillId="0" borderId="60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50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/>
    </xf>
    <xf numFmtId="0" fontId="2" fillId="36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50" fillId="0" borderId="0" xfId="0" applyFont="1" applyFill="1" applyBorder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 quotePrefix="1">
      <alignment horizontal="center"/>
    </xf>
    <xf numFmtId="0" fontId="6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2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6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56" fillId="0" borderId="18" xfId="0" applyFont="1" applyBorder="1" applyAlignment="1">
      <alignment vertical="center"/>
    </xf>
    <xf numFmtId="0" fontId="0" fillId="0" borderId="21" xfId="0" applyBorder="1" applyAlignment="1">
      <alignment/>
    </xf>
    <xf numFmtId="0" fontId="2" fillId="0" borderId="17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vertical="top"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64" xfId="0" applyBorder="1" applyAlignment="1">
      <alignment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0" fontId="38" fillId="0" borderId="12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0" borderId="10" xfId="0" applyFont="1" applyBorder="1" applyAlignment="1">
      <alignment vertical="center"/>
    </xf>
    <xf numFmtId="0" fontId="0" fillId="0" borderId="21" xfId="0" applyFont="1" applyBorder="1" applyAlignment="1">
      <alignment/>
    </xf>
    <xf numFmtId="188" fontId="13" fillId="0" borderId="10" xfId="48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2" fillId="0" borderId="21" xfId="0" applyFont="1" applyBorder="1" applyAlignment="1">
      <alignment/>
    </xf>
    <xf numFmtId="188" fontId="13" fillId="0" borderId="21" xfId="48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9" fillId="0" borderId="2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justify" vertical="top"/>
    </xf>
    <xf numFmtId="0" fontId="2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7" fillId="0" borderId="17" xfId="0" applyFont="1" applyBorder="1" applyAlignment="1" applyProtection="1">
      <alignment/>
      <protection/>
    </xf>
    <xf numFmtId="0" fontId="0" fillId="0" borderId="6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0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0" fontId="0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33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10" fontId="0" fillId="0" borderId="36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17" fillId="0" borderId="62" xfId="0" applyNumberFormat="1" applyFont="1" applyBorder="1" applyAlignment="1">
      <alignment horizontal="center" vertical="center"/>
    </xf>
    <xf numFmtId="10" fontId="17" fillId="0" borderId="6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10" fontId="0" fillId="36" borderId="25" xfId="0" applyNumberForma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/>
    </xf>
    <xf numFmtId="0" fontId="18" fillId="0" borderId="0" xfId="0" applyFont="1" applyFill="1" applyBorder="1" applyAlignment="1" applyProtection="1">
      <alignment/>
      <protection locked="0"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 horizontal="right" vertical="center"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7" fillId="0" borderId="20" xfId="0" applyFont="1" applyBorder="1" applyAlignment="1" applyProtection="1">
      <alignment/>
      <protection/>
    </xf>
    <xf numFmtId="0" fontId="17" fillId="0" borderId="29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27" fillId="0" borderId="63" xfId="0" applyFont="1" applyBorder="1" applyAlignment="1" applyProtection="1">
      <alignment horizontal="center"/>
      <protection/>
    </xf>
    <xf numFmtId="3" fontId="17" fillId="0" borderId="0" xfId="0" applyNumberFormat="1" applyFont="1" applyBorder="1" applyAlignment="1" applyProtection="1">
      <alignment horizontal="center" vertical="center" wrapText="1"/>
      <protection/>
    </xf>
    <xf numFmtId="3" fontId="18" fillId="0" borderId="0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5" xfId="0" applyFont="1" applyBorder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13" xfId="0" applyBorder="1" applyAlignment="1">
      <alignment horizontal="center"/>
    </xf>
    <xf numFmtId="0" fontId="67" fillId="0" borderId="0" xfId="0" applyFont="1" applyFill="1" applyBorder="1" applyAlignment="1" applyProtection="1">
      <alignment horizontal="right"/>
      <protection hidden="1"/>
    </xf>
    <xf numFmtId="0" fontId="6" fillId="0" borderId="64" xfId="0" applyFont="1" applyBorder="1" applyAlignment="1" applyProtection="1">
      <alignment/>
      <protection hidden="1"/>
    </xf>
    <xf numFmtId="0" fontId="6" fillId="0" borderId="58" xfId="0" applyFont="1" applyBorder="1" applyAlignment="1" applyProtection="1">
      <alignment/>
      <protection hidden="1"/>
    </xf>
    <xf numFmtId="0" fontId="6" fillId="0" borderId="59" xfId="0" applyFont="1" applyBorder="1" applyAlignment="1" applyProtection="1">
      <alignment/>
      <protection hidden="1"/>
    </xf>
    <xf numFmtId="0" fontId="68" fillId="37" borderId="0" xfId="0" applyFont="1" applyFill="1" applyAlignment="1">
      <alignment/>
    </xf>
    <xf numFmtId="0" fontId="67" fillId="37" borderId="0" xfId="0" applyFont="1" applyFill="1" applyBorder="1" applyAlignment="1" applyProtection="1">
      <alignment/>
      <protection locked="0"/>
    </xf>
    <xf numFmtId="0" fontId="68" fillId="37" borderId="0" xfId="0" applyFont="1" applyFill="1" applyBorder="1" applyAlignment="1">
      <alignment/>
    </xf>
    <xf numFmtId="0" fontId="69" fillId="37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 vertical="center"/>
      <protection locked="0"/>
    </xf>
    <xf numFmtId="186" fontId="0" fillId="0" borderId="0" xfId="0" applyNumberFormat="1" applyAlignment="1">
      <alignment/>
    </xf>
    <xf numFmtId="0" fontId="31" fillId="0" borderId="47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185" fontId="34" fillId="0" borderId="0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>
      <alignment horizontal="center" vertical="center"/>
    </xf>
    <xf numFmtId="185" fontId="34" fillId="0" borderId="0" xfId="0" applyNumberFormat="1" applyFont="1" applyFill="1" applyBorder="1" applyAlignment="1">
      <alignment vertical="center"/>
    </xf>
    <xf numFmtId="0" fontId="12" fillId="0" borderId="13" xfId="0" applyFont="1" applyBorder="1" applyAlignment="1">
      <alignment/>
    </xf>
    <xf numFmtId="0" fontId="0" fillId="0" borderId="64" xfId="0" applyBorder="1" applyAlignment="1">
      <alignment/>
    </xf>
    <xf numFmtId="0" fontId="12" fillId="0" borderId="47" xfId="0" applyFont="1" applyBorder="1" applyAlignment="1">
      <alignment/>
    </xf>
    <xf numFmtId="0" fontId="0" fillId="0" borderId="10" xfId="0" applyBorder="1" applyAlignment="1">
      <alignment horizontal="center"/>
    </xf>
    <xf numFmtId="0" fontId="34" fillId="0" borderId="56" xfId="0" applyFont="1" applyBorder="1" applyAlignment="1" applyProtection="1">
      <alignment vertical="center"/>
      <protection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27" fillId="0" borderId="66" xfId="0" applyFont="1" applyBorder="1" applyAlignment="1" applyProtection="1">
      <alignment horizontal="left"/>
      <protection/>
    </xf>
    <xf numFmtId="0" fontId="27" fillId="0" borderId="19" xfId="0" applyFont="1" applyFill="1" applyBorder="1" applyAlignment="1" applyProtection="1">
      <alignment/>
      <protection/>
    </xf>
    <xf numFmtId="0" fontId="27" fillId="0" borderId="66" xfId="0" applyFont="1" applyFill="1" applyBorder="1" applyAlignment="1" applyProtection="1">
      <alignment/>
      <protection/>
    </xf>
    <xf numFmtId="180" fontId="0" fillId="0" borderId="0" xfId="0" applyNumberFormat="1" applyAlignment="1">
      <alignment/>
    </xf>
    <xf numFmtId="185" fontId="0" fillId="0" borderId="0" xfId="0" applyNumberFormat="1" applyFill="1" applyBorder="1" applyAlignment="1">
      <alignment vertical="center"/>
    </xf>
    <xf numFmtId="3" fontId="38" fillId="0" borderId="49" xfId="0" applyNumberFormat="1" applyFont="1" applyFill="1" applyBorder="1" applyAlignment="1" applyProtection="1">
      <alignment/>
      <protection/>
    </xf>
    <xf numFmtId="0" fontId="70" fillId="37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" fillId="0" borderId="25" xfId="0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>
      <alignment horizontal="center"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3" fillId="0" borderId="25" xfId="0" applyNumberFormat="1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/>
      <protection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/>
    </xf>
    <xf numFmtId="18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 horizontal="center"/>
      <protection/>
    </xf>
    <xf numFmtId="2" fontId="3" fillId="0" borderId="33" xfId="0" applyNumberFormat="1" applyFont="1" applyFill="1" applyBorder="1" applyAlignment="1" applyProtection="1">
      <alignment horizontal="right"/>
      <protection/>
    </xf>
    <xf numFmtId="2" fontId="0" fillId="0" borderId="33" xfId="0" applyNumberFormat="1" applyFill="1" applyBorder="1" applyAlignment="1">
      <alignment horizontal="center"/>
    </xf>
    <xf numFmtId="1" fontId="0" fillId="0" borderId="33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86" fontId="10" fillId="0" borderId="25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27" fillId="0" borderId="0" xfId="0" applyFont="1" applyAlignment="1">
      <alignment horizontal="left"/>
    </xf>
    <xf numFmtId="191" fontId="63" fillId="0" borderId="0" xfId="0" applyNumberFormat="1" applyFont="1" applyAlignment="1">
      <alignment horizontal="center"/>
    </xf>
    <xf numFmtId="0" fontId="0" fillId="11" borderId="25" xfId="0" applyFill="1" applyBorder="1" applyAlignment="1">
      <alignment horizontal="center" vertical="center"/>
    </xf>
    <xf numFmtId="0" fontId="10" fillId="0" borderId="54" xfId="0" applyFont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56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36" borderId="48" xfId="0" applyFont="1" applyFill="1" applyBorder="1" applyAlignment="1" applyProtection="1">
      <alignment horizontal="center" vertical="center"/>
      <protection locked="0"/>
    </xf>
    <xf numFmtId="0" fontId="0" fillId="36" borderId="49" xfId="0" applyFont="1" applyFill="1" applyBorder="1" applyAlignment="1" applyProtection="1">
      <alignment horizontal="center" vertical="center"/>
      <protection locked="0"/>
    </xf>
    <xf numFmtId="0" fontId="0" fillId="36" borderId="49" xfId="0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vertical="center"/>
    </xf>
    <xf numFmtId="0" fontId="0" fillId="36" borderId="53" xfId="0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63" fillId="39" borderId="57" xfId="0" applyFont="1" applyFill="1" applyBorder="1" applyAlignment="1">
      <alignment horizontal="center" vertical="center"/>
    </xf>
    <xf numFmtId="0" fontId="0" fillId="39" borderId="36" xfId="0" applyFont="1" applyFill="1" applyBorder="1" applyAlignment="1">
      <alignment horizontal="center"/>
    </xf>
    <xf numFmtId="0" fontId="0" fillId="39" borderId="25" xfId="0" applyFont="1" applyFill="1" applyBorder="1" applyAlignment="1">
      <alignment horizontal="center"/>
    </xf>
    <xf numFmtId="191" fontId="0" fillId="40" borderId="25" xfId="0" applyNumberFormat="1" applyFont="1" applyFill="1" applyBorder="1" applyAlignment="1" applyProtection="1">
      <alignment horizontal="center" vertical="center"/>
      <protection hidden="1" locked="0"/>
    </xf>
    <xf numFmtId="191" fontId="13" fillId="39" borderId="24" xfId="0" applyNumberFormat="1" applyFont="1" applyFill="1" applyBorder="1" applyAlignment="1" applyProtection="1">
      <alignment horizontal="center"/>
      <protection/>
    </xf>
    <xf numFmtId="0" fontId="0" fillId="39" borderId="49" xfId="0" applyFill="1" applyBorder="1" applyAlignment="1" applyProtection="1">
      <alignment horizontal="center"/>
      <protection/>
    </xf>
    <xf numFmtId="0" fontId="13" fillId="39" borderId="24" xfId="0" applyFont="1" applyFill="1" applyBorder="1" applyAlignment="1" applyProtection="1">
      <alignment horizontal="center"/>
      <protection/>
    </xf>
    <xf numFmtId="192" fontId="34" fillId="40" borderId="57" xfId="0" applyNumberFormat="1" applyFont="1" applyFill="1" applyBorder="1" applyAlignment="1" applyProtection="1">
      <alignment horizontal="center" vertical="center"/>
      <protection locked="0"/>
    </xf>
    <xf numFmtId="0" fontId="0" fillId="40" borderId="67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13" fillId="39" borderId="25" xfId="0" applyFont="1" applyFill="1" applyBorder="1" applyAlignment="1" applyProtection="1">
      <alignment horizontal="center"/>
      <protection hidden="1"/>
    </xf>
    <xf numFmtId="191" fontId="13" fillId="39" borderId="43" xfId="0" applyNumberFormat="1" applyFont="1" applyFill="1" applyBorder="1" applyAlignment="1" applyProtection="1">
      <alignment horizontal="center"/>
      <protection/>
    </xf>
    <xf numFmtId="0" fontId="0" fillId="39" borderId="54" xfId="0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90" fontId="4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7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183" fontId="25" fillId="0" borderId="0" xfId="48" applyNumberFormat="1" applyFont="1" applyFill="1" applyAlignment="1" applyProtection="1">
      <alignment/>
      <protection/>
    </xf>
    <xf numFmtId="183" fontId="7" fillId="0" borderId="0" xfId="48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justify"/>
      <protection locked="0"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justify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justify"/>
      <protection/>
    </xf>
    <xf numFmtId="182" fontId="7" fillId="0" borderId="0" xfId="4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4" fontId="7" fillId="0" borderId="0" xfId="48" applyFont="1" applyFill="1" applyBorder="1" applyAlignment="1" applyProtection="1">
      <alignment horizontal="center" vertical="justify"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44" fontId="7" fillId="0" borderId="0" xfId="48" applyFont="1" applyFill="1" applyBorder="1" applyAlignment="1" applyProtection="1">
      <alignment/>
      <protection/>
    </xf>
    <xf numFmtId="44" fontId="6" fillId="0" borderId="0" xfId="48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6" fillId="0" borderId="0" xfId="0" applyNumberFormat="1" applyFont="1" applyFill="1" applyBorder="1" applyAlignment="1" applyProtection="1">
      <alignment horizontal="center"/>
      <protection/>
    </xf>
    <xf numFmtId="8" fontId="7" fillId="0" borderId="0" xfId="0" applyNumberFormat="1" applyFont="1" applyFill="1" applyBorder="1" applyAlignment="1" applyProtection="1">
      <alignment horizontal="center" vertical="justify"/>
      <protection/>
    </xf>
    <xf numFmtId="0" fontId="6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2" fillId="41" borderId="38" xfId="0" applyFont="1" applyFill="1" applyBorder="1" applyAlignment="1" applyProtection="1">
      <alignment horizontal="center" vertical="center"/>
      <protection locked="0"/>
    </xf>
    <xf numFmtId="0" fontId="18" fillId="41" borderId="37" xfId="0" applyFont="1" applyFill="1" applyBorder="1" applyAlignment="1" applyProtection="1">
      <alignment horizontal="center" vertical="center"/>
      <protection locked="0"/>
    </xf>
    <xf numFmtId="0" fontId="18" fillId="41" borderId="38" xfId="0" applyFont="1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0" fillId="39" borderId="25" xfId="0" applyFill="1" applyBorder="1" applyAlignment="1" applyProtection="1">
      <alignment horizontal="center"/>
      <protection hidden="1"/>
    </xf>
    <xf numFmtId="0" fontId="0" fillId="39" borderId="49" xfId="0" applyFill="1" applyBorder="1" applyAlignment="1" applyProtection="1">
      <alignment/>
      <protection hidden="1"/>
    </xf>
    <xf numFmtId="0" fontId="27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0" fontId="141" fillId="0" borderId="68" xfId="0" applyNumberFormat="1" applyFont="1" applyBorder="1" applyAlignment="1">
      <alignment horizontal="center" vertical="center"/>
    </xf>
    <xf numFmtId="0" fontId="13" fillId="42" borderId="0" xfId="0" applyFont="1" applyFill="1" applyAlignment="1">
      <alignment/>
    </xf>
    <xf numFmtId="0" fontId="13" fillId="0" borderId="0" xfId="0" applyFont="1" applyFill="1" applyAlignment="1">
      <alignment/>
    </xf>
    <xf numFmtId="0" fontId="67" fillId="37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0" fillId="3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9" fillId="0" borderId="12" xfId="0" applyFont="1" applyBorder="1" applyAlignment="1" applyProtection="1">
      <alignment horizontal="center"/>
      <protection hidden="1"/>
    </xf>
    <xf numFmtId="0" fontId="19" fillId="0" borderId="64" xfId="0" applyFont="1" applyBorder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181" fontId="19" fillId="33" borderId="58" xfId="0" applyNumberFormat="1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43" borderId="0" xfId="0" applyFill="1" applyAlignment="1">
      <alignment/>
    </xf>
    <xf numFmtId="0" fontId="14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43" borderId="0" xfId="0" applyFill="1" applyBorder="1" applyAlignment="1">
      <alignment/>
    </xf>
    <xf numFmtId="0" fontId="59" fillId="43" borderId="0" xfId="0" applyFont="1" applyFill="1" applyBorder="1" applyAlignment="1">
      <alignment vertical="top"/>
    </xf>
    <xf numFmtId="0" fontId="0" fillId="43" borderId="0" xfId="0" applyFill="1" applyBorder="1" applyAlignment="1">
      <alignment vertical="center"/>
    </xf>
    <xf numFmtId="0" fontId="0" fillId="43" borderId="0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11" borderId="25" xfId="0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7" fillId="0" borderId="44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/>
    </xf>
    <xf numFmtId="180" fontId="27" fillId="0" borderId="11" xfId="0" applyNumberFormat="1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27" fillId="0" borderId="0" xfId="0" applyFont="1" applyFill="1" applyAlignment="1">
      <alignment horizontal="center"/>
    </xf>
    <xf numFmtId="185" fontId="18" fillId="34" borderId="57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Alignment="1">
      <alignment vertical="center"/>
    </xf>
    <xf numFmtId="191" fontId="63" fillId="0" borderId="0" xfId="0" applyNumberFormat="1" applyFont="1" applyAlignment="1" applyProtection="1">
      <alignment horizontal="center"/>
      <protection locked="0"/>
    </xf>
    <xf numFmtId="1" fontId="0" fillId="0" borderId="25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5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10" fillId="0" borderId="25" xfId="0" applyFont="1" applyBorder="1" applyAlignment="1" applyProtection="1">
      <alignment horizontal="center"/>
      <protection/>
    </xf>
    <xf numFmtId="0" fontId="0" fillId="42" borderId="13" xfId="0" applyFill="1" applyBorder="1" applyAlignment="1" applyProtection="1">
      <alignment/>
      <protection/>
    </xf>
    <xf numFmtId="186" fontId="13" fillId="39" borderId="25" xfId="0" applyNumberFormat="1" applyFont="1" applyFill="1" applyBorder="1" applyAlignment="1" applyProtection="1">
      <alignment horizontal="center"/>
      <protection/>
    </xf>
    <xf numFmtId="0" fontId="0" fillId="42" borderId="13" xfId="0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0" fontId="0" fillId="44" borderId="0" xfId="0" applyFill="1" applyAlignment="1">
      <alignment/>
    </xf>
    <xf numFmtId="0" fontId="64" fillId="44" borderId="0" xfId="0" applyFont="1" applyFill="1" applyAlignment="1">
      <alignment vertical="center"/>
    </xf>
    <xf numFmtId="0" fontId="0" fillId="44" borderId="0" xfId="0" applyFill="1" applyAlignment="1">
      <alignment vertical="center"/>
    </xf>
    <xf numFmtId="0" fontId="17" fillId="44" borderId="0" xfId="0" applyFont="1" applyFill="1" applyAlignment="1">
      <alignment vertical="center"/>
    </xf>
    <xf numFmtId="0" fontId="0" fillId="44" borderId="0" xfId="0" applyFont="1" applyFill="1" applyAlignment="1">
      <alignment vertical="center"/>
    </xf>
    <xf numFmtId="0" fontId="0" fillId="42" borderId="0" xfId="0" applyFill="1" applyAlignment="1">
      <alignment/>
    </xf>
    <xf numFmtId="0" fontId="10" fillId="0" borderId="36" xfId="0" applyFont="1" applyBorder="1" applyAlignment="1" applyProtection="1">
      <alignment horizontal="center"/>
      <protection/>
    </xf>
    <xf numFmtId="186" fontId="10" fillId="0" borderId="36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/>
      <protection/>
    </xf>
    <xf numFmtId="0" fontId="5" fillId="0" borderId="47" xfId="0" applyFont="1" applyBorder="1" applyAlignment="1">
      <alignment/>
    </xf>
    <xf numFmtId="0" fontId="17" fillId="0" borderId="47" xfId="0" applyFont="1" applyBorder="1" applyAlignment="1">
      <alignment/>
    </xf>
    <xf numFmtId="0" fontId="0" fillId="44" borderId="0" xfId="0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35" xfId="0" applyFont="1" applyBorder="1" applyAlignment="1" applyProtection="1">
      <alignment horizontal="center"/>
      <protection/>
    </xf>
    <xf numFmtId="0" fontId="0" fillId="40" borderId="71" xfId="0" applyFont="1" applyFill="1" applyBorder="1" applyAlignment="1" applyProtection="1">
      <alignment horizontal="center" vertical="center"/>
      <protection hidden="1" locked="0"/>
    </xf>
    <xf numFmtId="0" fontId="0" fillId="40" borderId="36" xfId="0" applyFont="1" applyFill="1" applyBorder="1" applyAlignment="1" applyProtection="1">
      <alignment horizontal="center" vertical="center"/>
      <protection hidden="1" locked="0"/>
    </xf>
    <xf numFmtId="0" fontId="0" fillId="40" borderId="25" xfId="0" applyFont="1" applyFill="1" applyBorder="1" applyAlignment="1" applyProtection="1">
      <alignment horizontal="center" vertical="center"/>
      <protection hidden="1" locked="0"/>
    </xf>
    <xf numFmtId="0" fontId="63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63" fillId="0" borderId="63" xfId="0" applyFont="1" applyFill="1" applyBorder="1" applyAlignment="1" applyProtection="1">
      <alignment horizontal="center" vertical="center"/>
      <protection/>
    </xf>
    <xf numFmtId="0" fontId="0" fillId="0" borderId="77" xfId="0" applyFont="1" applyBorder="1" applyAlignment="1">
      <alignment horizontal="center"/>
    </xf>
    <xf numFmtId="0" fontId="0" fillId="40" borderId="43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8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79" fillId="0" borderId="0" xfId="0" applyFont="1" applyBorder="1" applyAlignment="1">
      <alignment vertical="top" wrapText="1"/>
    </xf>
    <xf numFmtId="0" fontId="22" fillId="0" borderId="0" xfId="0" applyFont="1" applyAlignment="1" applyProtection="1">
      <alignment/>
      <protection hidden="1"/>
    </xf>
    <xf numFmtId="0" fontId="74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2" borderId="41" xfId="0" applyFont="1" applyFill="1" applyBorder="1" applyAlignment="1" applyProtection="1">
      <alignment horizontal="center" vertical="center"/>
      <protection/>
    </xf>
    <xf numFmtId="0" fontId="6" fillId="2" borderId="56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/>
      <protection locked="0"/>
    </xf>
    <xf numFmtId="0" fontId="6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7" fillId="44" borderId="0" xfId="0" applyFont="1" applyFill="1" applyBorder="1" applyAlignment="1">
      <alignment/>
    </xf>
    <xf numFmtId="0" fontId="0" fillId="44" borderId="0" xfId="0" applyFill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58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1" fillId="0" borderId="0" xfId="0" applyFont="1" applyBorder="1" applyAlignment="1" applyProtection="1">
      <alignment/>
      <protection/>
    </xf>
    <xf numFmtId="0" fontId="5" fillId="0" borderId="59" xfId="0" applyFont="1" applyBorder="1" applyAlignment="1">
      <alignment/>
    </xf>
    <xf numFmtId="0" fontId="10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8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0" borderId="0" xfId="0" applyFont="1" applyAlignment="1">
      <alignment/>
    </xf>
    <xf numFmtId="0" fontId="1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1" fillId="0" borderId="47" xfId="0" applyFont="1" applyBorder="1" applyAlignment="1" applyProtection="1">
      <alignment/>
      <protection/>
    </xf>
    <xf numFmtId="0" fontId="41" fillId="0" borderId="47" xfId="0" applyFont="1" applyBorder="1" applyAlignment="1">
      <alignment/>
    </xf>
    <xf numFmtId="0" fontId="41" fillId="0" borderId="47" xfId="0" applyFont="1" applyBorder="1" applyAlignment="1" applyProtection="1">
      <alignment horizontal="center"/>
      <protection/>
    </xf>
    <xf numFmtId="0" fontId="22" fillId="0" borderId="47" xfId="0" applyFont="1" applyFill="1" applyBorder="1" applyAlignment="1" applyProtection="1">
      <alignment horizontal="center"/>
      <protection locked="0"/>
    </xf>
    <xf numFmtId="0" fontId="22" fillId="0" borderId="47" xfId="0" applyFont="1" applyBorder="1" applyAlignment="1" applyProtection="1">
      <alignment horizontal="center"/>
      <protection locked="0"/>
    </xf>
    <xf numFmtId="0" fontId="41" fillId="0" borderId="47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78" xfId="0" applyFont="1" applyBorder="1" applyAlignment="1">
      <alignment/>
    </xf>
    <xf numFmtId="0" fontId="41" fillId="0" borderId="13" xfId="0" applyFont="1" applyBorder="1" applyAlignment="1" applyProtection="1">
      <alignment/>
      <protection/>
    </xf>
    <xf numFmtId="0" fontId="41" fillId="0" borderId="13" xfId="0" applyFont="1" applyBorder="1" applyAlignment="1">
      <alignment/>
    </xf>
    <xf numFmtId="0" fontId="41" fillId="0" borderId="13" xfId="0" applyFont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4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6" fillId="0" borderId="79" xfId="0" applyFont="1" applyBorder="1" applyAlignment="1">
      <alignment/>
    </xf>
    <xf numFmtId="0" fontId="6" fillId="0" borderId="17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6" fillId="0" borderId="19" xfId="0" applyFont="1" applyBorder="1" applyAlignment="1">
      <alignment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Border="1" applyAlignment="1">
      <alignment/>
    </xf>
    <xf numFmtId="0" fontId="4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left"/>
      <protection/>
    </xf>
    <xf numFmtId="0" fontId="41" fillId="0" borderId="1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  <protection/>
    </xf>
    <xf numFmtId="2" fontId="51" fillId="0" borderId="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83" fillId="0" borderId="0" xfId="0" applyFont="1" applyBorder="1" applyAlignment="1">
      <alignment horizontal="center"/>
    </xf>
    <xf numFmtId="0" fontId="85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5" fillId="0" borderId="19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right"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right"/>
    </xf>
    <xf numFmtId="186" fontId="22" fillId="0" borderId="0" xfId="0" applyNumberFormat="1" applyFont="1" applyBorder="1" applyAlignment="1" applyProtection="1">
      <alignment/>
      <protection/>
    </xf>
    <xf numFmtId="0" fontId="83" fillId="0" borderId="0" xfId="0" applyFont="1" applyBorder="1" applyAlignment="1">
      <alignment/>
    </xf>
    <xf numFmtId="0" fontId="41" fillId="0" borderId="80" xfId="0" applyFont="1" applyBorder="1" applyAlignment="1">
      <alignment/>
    </xf>
    <xf numFmtId="0" fontId="83" fillId="0" borderId="47" xfId="0" applyFont="1" applyBorder="1" applyAlignment="1">
      <alignment/>
    </xf>
    <xf numFmtId="0" fontId="21" fillId="0" borderId="47" xfId="0" applyFont="1" applyBorder="1" applyAlignment="1" applyProtection="1">
      <alignment horizontal="center"/>
      <protection/>
    </xf>
    <xf numFmtId="0" fontId="41" fillId="0" borderId="47" xfId="0" applyFont="1" applyBorder="1" applyAlignment="1" applyProtection="1">
      <alignment horizontal="left"/>
      <protection/>
    </xf>
    <xf numFmtId="0" fontId="21" fillId="0" borderId="47" xfId="0" applyFont="1" applyBorder="1" applyAlignment="1" applyProtection="1">
      <alignment horizontal="center"/>
      <protection locked="0"/>
    </xf>
    <xf numFmtId="0" fontId="20" fillId="0" borderId="47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41" fillId="0" borderId="12" xfId="0" applyFont="1" applyBorder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41" fillId="0" borderId="13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41" fillId="0" borderId="14" xfId="0" applyFont="1" applyBorder="1" applyAlignment="1">
      <alignment/>
    </xf>
    <xf numFmtId="0" fontId="84" fillId="0" borderId="0" xfId="0" applyFont="1" applyBorder="1" applyAlignment="1">
      <alignment/>
    </xf>
    <xf numFmtId="0" fontId="0" fillId="0" borderId="58" xfId="0" applyFont="1" applyBorder="1" applyAlignment="1">
      <alignment/>
    </xf>
    <xf numFmtId="0" fontId="84" fillId="0" borderId="0" xfId="0" applyFont="1" applyBorder="1" applyAlignment="1" applyProtection="1">
      <alignment/>
      <protection/>
    </xf>
    <xf numFmtId="0" fontId="41" fillId="0" borderId="15" xfId="0" applyFont="1" applyBorder="1" applyAlignment="1">
      <alignment/>
    </xf>
    <xf numFmtId="0" fontId="21" fillId="0" borderId="47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/>
    </xf>
    <xf numFmtId="0" fontId="41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/>
      <protection/>
    </xf>
    <xf numFmtId="183" fontId="83" fillId="0" borderId="0" xfId="4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182" fontId="6" fillId="0" borderId="0" xfId="48" applyNumberFormat="1" applyFont="1" applyFill="1" applyBorder="1" applyAlignment="1" applyProtection="1">
      <alignment/>
      <protection/>
    </xf>
    <xf numFmtId="44" fontId="6" fillId="0" borderId="0" xfId="48" applyFont="1" applyFill="1" applyBorder="1" applyAlignment="1" applyProtection="1">
      <alignment horizontal="center" vertical="justify"/>
      <protection/>
    </xf>
    <xf numFmtId="8" fontId="6" fillId="0" borderId="0" xfId="0" applyNumberFormat="1" applyFont="1" applyFill="1" applyBorder="1" applyAlignment="1" applyProtection="1">
      <alignment horizontal="center" vertical="justify"/>
      <protection/>
    </xf>
    <xf numFmtId="0" fontId="27" fillId="0" borderId="0" xfId="0" applyFont="1" applyFill="1" applyBorder="1" applyAlignment="1">
      <alignment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0" fontId="6" fillId="2" borderId="33" xfId="0" applyFont="1" applyFill="1" applyBorder="1" applyAlignment="1" applyProtection="1">
      <alignment vertical="center"/>
      <protection/>
    </xf>
    <xf numFmtId="0" fontId="0" fillId="2" borderId="56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18" fillId="41" borderId="53" xfId="0" applyFont="1" applyFill="1" applyBorder="1" applyAlignment="1">
      <alignment horizontal="center" vertical="center"/>
    </xf>
    <xf numFmtId="0" fontId="10" fillId="4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/>
      <protection/>
    </xf>
    <xf numFmtId="0" fontId="16" fillId="5" borderId="0" xfId="0" applyFont="1" applyFill="1" applyAlignment="1">
      <alignment/>
    </xf>
    <xf numFmtId="0" fontId="89" fillId="0" borderId="14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6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4" fillId="0" borderId="14" xfId="0" applyFont="1" applyBorder="1" applyAlignment="1" applyProtection="1">
      <alignment/>
      <protection/>
    </xf>
    <xf numFmtId="0" fontId="0" fillId="5" borderId="0" xfId="0" applyFill="1" applyAlignment="1">
      <alignment vertical="center"/>
    </xf>
    <xf numFmtId="0" fontId="5" fillId="44" borderId="0" xfId="0" applyFont="1" applyFill="1" applyAlignment="1">
      <alignment/>
    </xf>
    <xf numFmtId="0" fontId="22" fillId="44" borderId="0" xfId="0" applyFont="1" applyFill="1" applyBorder="1" applyAlignment="1" applyProtection="1">
      <alignment horizontal="center"/>
      <protection locked="0"/>
    </xf>
    <xf numFmtId="0" fontId="22" fillId="44" borderId="0" xfId="0" applyFont="1" applyFill="1" applyBorder="1" applyAlignment="1" applyProtection="1">
      <alignment/>
      <protection locked="0"/>
    </xf>
    <xf numFmtId="0" fontId="51" fillId="44" borderId="0" xfId="0" applyFont="1" applyFill="1" applyBorder="1" applyAlignment="1" applyProtection="1">
      <alignment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21" fillId="44" borderId="0" xfId="0" applyFont="1" applyFill="1" applyBorder="1" applyAlignment="1" applyProtection="1">
      <alignment horizontal="center"/>
      <protection/>
    </xf>
    <xf numFmtId="183" fontId="13" fillId="0" borderId="0" xfId="48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 horizontal="right"/>
    </xf>
    <xf numFmtId="10" fontId="19" fillId="0" borderId="0" xfId="0" applyNumberFormat="1" applyFont="1" applyFill="1" applyBorder="1" applyAlignment="1" applyProtection="1">
      <alignment horizontal="center" vertical="center"/>
      <protection hidden="1"/>
    </xf>
    <xf numFmtId="181" fontId="1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0" fontId="2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42" fillId="42" borderId="0" xfId="0" applyFont="1" applyFill="1" applyBorder="1" applyAlignment="1" applyProtection="1">
      <alignment horizontal="left" vertical="center"/>
      <protection hidden="1"/>
    </xf>
    <xf numFmtId="0" fontId="14" fillId="42" borderId="0" xfId="0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>
      <alignment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/>
    </xf>
    <xf numFmtId="185" fontId="34" fillId="0" borderId="0" xfId="0" applyNumberFormat="1" applyFont="1" applyFill="1" applyBorder="1" applyAlignment="1" applyProtection="1">
      <alignment vertical="center"/>
      <protection/>
    </xf>
    <xf numFmtId="185" fontId="14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193" fontId="25" fillId="0" borderId="0" xfId="0" applyNumberFormat="1" applyFont="1" applyFill="1" applyBorder="1" applyAlignment="1" applyProtection="1">
      <alignment vertical="center"/>
      <protection hidden="1"/>
    </xf>
    <xf numFmtId="185" fontId="87" fillId="0" borderId="0" xfId="0" applyNumberFormat="1" applyFont="1" applyFill="1" applyBorder="1" applyAlignment="1" applyProtection="1">
      <alignment vertical="center"/>
      <protection hidden="1" locked="0"/>
    </xf>
    <xf numFmtId="0" fontId="48" fillId="0" borderId="0" xfId="0" applyFont="1" applyFill="1" applyBorder="1" applyAlignment="1" applyProtection="1">
      <alignment vertical="center"/>
      <protection hidden="1"/>
    </xf>
    <xf numFmtId="193" fontId="87" fillId="0" borderId="0" xfId="0" applyNumberFormat="1" applyFont="1" applyFill="1" applyBorder="1" applyAlignment="1" applyProtection="1">
      <alignment vertical="center"/>
      <protection hidden="1"/>
    </xf>
    <xf numFmtId="0" fontId="90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4" fillId="0" borderId="0" xfId="0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10" fontId="34" fillId="0" borderId="57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44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45" xfId="0" applyFill="1" applyBorder="1" applyAlignment="1">
      <alignment/>
    </xf>
    <xf numFmtId="1" fontId="3" fillId="45" borderId="57" xfId="0" applyNumberFormat="1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>
      <alignment horizontal="center" vertical="center"/>
    </xf>
    <xf numFmtId="183" fontId="34" fillId="0" borderId="57" xfId="48" applyNumberFormat="1" applyFont="1" applyBorder="1" applyAlignment="1" applyProtection="1">
      <alignment horizontal="center" vertical="center"/>
      <protection/>
    </xf>
    <xf numFmtId="0" fontId="0" fillId="39" borderId="5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27" fillId="0" borderId="78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/>
      <protection/>
    </xf>
    <xf numFmtId="0" fontId="51" fillId="0" borderId="17" xfId="0" applyFont="1" applyBorder="1" applyAlignment="1">
      <alignment/>
    </xf>
    <xf numFmtId="0" fontId="5" fillId="0" borderId="8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18" fillId="0" borderId="79" xfId="0" applyFont="1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horizontal="center"/>
      <protection locked="0"/>
    </xf>
    <xf numFmtId="0" fontId="51" fillId="0" borderId="19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 vertical="justify"/>
    </xf>
    <xf numFmtId="0" fontId="0" fillId="43" borderId="0" xfId="0" applyFill="1" applyAlignment="1">
      <alignment horizontal="center"/>
    </xf>
    <xf numFmtId="0" fontId="22" fillId="41" borderId="38" xfId="0" applyFont="1" applyFill="1" applyBorder="1" applyAlignment="1" applyProtection="1">
      <alignment horizontal="center" vertical="center"/>
      <protection/>
    </xf>
    <xf numFmtId="10" fontId="0" fillId="0" borderId="0" xfId="0" applyNumberFormat="1" applyFont="1" applyAlignment="1">
      <alignment vertical="center"/>
    </xf>
    <xf numFmtId="10" fontId="40" fillId="0" borderId="57" xfId="52" applyNumberFormat="1" applyFont="1" applyBorder="1" applyAlignment="1" applyProtection="1">
      <alignment horizontal="center" vertical="center"/>
      <protection/>
    </xf>
    <xf numFmtId="0" fontId="25" fillId="0" borderId="44" xfId="0" applyFont="1" applyBorder="1" applyAlignment="1" applyProtection="1">
      <alignment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5" fillId="0" borderId="45" xfId="0" applyFont="1" applyBorder="1" applyAlignment="1" applyProtection="1">
      <alignment vertical="center"/>
      <protection/>
    </xf>
    <xf numFmtId="10" fontId="48" fillId="0" borderId="0" xfId="0" applyNumberFormat="1" applyFont="1" applyBorder="1" applyAlignment="1" applyProtection="1">
      <alignment horizontal="center" vertical="center"/>
      <protection/>
    </xf>
    <xf numFmtId="10" fontId="18" fillId="0" borderId="57" xfId="52" applyNumberFormat="1" applyFont="1" applyBorder="1" applyAlignment="1">
      <alignment horizontal="center" vertical="center"/>
    </xf>
    <xf numFmtId="0" fontId="51" fillId="0" borderId="57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2" fontId="6" fillId="0" borderId="38" xfId="0" applyNumberFormat="1" applyFont="1" applyBorder="1" applyAlignment="1" applyProtection="1">
      <alignment horizontal="center"/>
      <protection hidden="1"/>
    </xf>
    <xf numFmtId="0" fontId="0" fillId="46" borderId="0" xfId="0" applyFill="1" applyAlignment="1">
      <alignment/>
    </xf>
    <xf numFmtId="0" fontId="0" fillId="46" borderId="0" xfId="0" applyFill="1" applyAlignment="1">
      <alignment horizontal="center"/>
    </xf>
    <xf numFmtId="0" fontId="0" fillId="46" borderId="0" xfId="0" applyFill="1" applyBorder="1" applyAlignment="1" applyProtection="1">
      <alignment/>
      <protection/>
    </xf>
    <xf numFmtId="0" fontId="68" fillId="46" borderId="0" xfId="0" applyFont="1" applyFill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46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0" fillId="43" borderId="47" xfId="0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27" fillId="36" borderId="0" xfId="0" applyFont="1" applyFill="1" applyAlignment="1" applyProtection="1">
      <alignment horizontal="center" vertical="center"/>
      <protection locked="0"/>
    </xf>
    <xf numFmtId="0" fontId="49" fillId="38" borderId="0" xfId="0" applyFont="1" applyFill="1" applyAlignment="1" applyProtection="1">
      <alignment horizontal="center" vertical="center"/>
      <protection/>
    </xf>
    <xf numFmtId="185" fontId="34" fillId="38" borderId="44" xfId="0" applyNumberFormat="1" applyFont="1" applyFill="1" applyBorder="1" applyAlignment="1" applyProtection="1">
      <alignment horizontal="center" vertical="center"/>
      <protection/>
    </xf>
    <xf numFmtId="185" fontId="34" fillId="38" borderId="45" xfId="0" applyNumberFormat="1" applyFont="1" applyFill="1" applyBorder="1" applyAlignment="1" applyProtection="1">
      <alignment horizontal="center" vertical="center"/>
      <protection/>
    </xf>
    <xf numFmtId="0" fontId="46" fillId="38" borderId="0" xfId="0" applyFont="1" applyFill="1" applyAlignment="1" applyProtection="1">
      <alignment horizontal="center" vertical="center"/>
      <protection/>
    </xf>
    <xf numFmtId="185" fontId="47" fillId="38" borderId="44" xfId="0" applyNumberFormat="1" applyFont="1" applyFill="1" applyBorder="1" applyAlignment="1" applyProtection="1">
      <alignment horizontal="center" vertical="center"/>
      <protection/>
    </xf>
    <xf numFmtId="185" fontId="47" fillId="38" borderId="11" xfId="0" applyNumberFormat="1" applyFont="1" applyFill="1" applyBorder="1" applyAlignment="1" applyProtection="1">
      <alignment horizontal="center" vertical="center"/>
      <protection/>
    </xf>
    <xf numFmtId="185" fontId="47" fillId="38" borderId="45" xfId="0" applyNumberFormat="1" applyFont="1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63" xfId="0" applyFill="1" applyBorder="1" applyAlignment="1" applyProtection="1">
      <alignment horizontal="center"/>
      <protection locked="0"/>
    </xf>
    <xf numFmtId="0" fontId="0" fillId="36" borderId="39" xfId="0" applyFill="1" applyBorder="1" applyAlignment="1" applyProtection="1">
      <alignment horizontal="center"/>
      <protection locked="0"/>
    </xf>
    <xf numFmtId="0" fontId="0" fillId="36" borderId="40" xfId="0" applyFill="1" applyBorder="1" applyAlignment="1" applyProtection="1">
      <alignment horizontal="center"/>
      <protection locked="0"/>
    </xf>
    <xf numFmtId="0" fontId="0" fillId="36" borderId="84" xfId="0" applyFill="1" applyBorder="1" applyAlignment="1" applyProtection="1">
      <alignment horizontal="center"/>
      <protection locked="0"/>
    </xf>
    <xf numFmtId="0" fontId="15" fillId="36" borderId="36" xfId="0" applyFont="1" applyFill="1" applyBorder="1" applyAlignment="1" applyProtection="1">
      <alignment horizontal="center"/>
      <protection locked="0"/>
    </xf>
    <xf numFmtId="0" fontId="15" fillId="34" borderId="25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36" borderId="43" xfId="0" applyFill="1" applyBorder="1" applyAlignment="1" applyProtection="1">
      <alignment horizontal="center"/>
      <protection locked="0"/>
    </xf>
    <xf numFmtId="0" fontId="0" fillId="36" borderId="42" xfId="0" applyFill="1" applyBorder="1" applyAlignment="1" applyProtection="1">
      <alignment horizontal="center"/>
      <protection locked="0"/>
    </xf>
    <xf numFmtId="0" fontId="0" fillId="36" borderId="85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63" xfId="0" applyFill="1" applyBorder="1" applyAlignment="1" applyProtection="1">
      <alignment horizontal="center"/>
      <protection hidden="1"/>
    </xf>
    <xf numFmtId="0" fontId="0" fillId="39" borderId="67" xfId="0" applyFont="1" applyFill="1" applyBorder="1" applyAlignment="1" applyProtection="1">
      <alignment horizontal="center" vertical="center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86" xfId="0" applyFont="1" applyFill="1" applyBorder="1" applyAlignment="1" applyProtection="1">
      <alignment horizontal="center" vertical="center"/>
      <protection/>
    </xf>
    <xf numFmtId="0" fontId="0" fillId="40" borderId="23" xfId="0" applyFont="1" applyFill="1" applyBorder="1" applyAlignment="1" applyProtection="1">
      <alignment horizontal="center" vertical="center"/>
      <protection/>
    </xf>
    <xf numFmtId="0" fontId="0" fillId="40" borderId="25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0" fillId="39" borderId="67" xfId="0" applyFont="1" applyFill="1" applyBorder="1" applyAlignment="1" applyProtection="1">
      <alignment horizontal="center" vertical="center"/>
      <protection locked="0"/>
    </xf>
    <xf numFmtId="0" fontId="0" fillId="39" borderId="10" xfId="0" applyFont="1" applyFill="1" applyBorder="1" applyAlignment="1" applyProtection="1">
      <alignment horizontal="center" vertical="center"/>
      <protection locked="0"/>
    </xf>
    <xf numFmtId="0" fontId="0" fillId="39" borderId="86" xfId="0" applyFont="1" applyFill="1" applyBorder="1" applyAlignment="1" applyProtection="1">
      <alignment horizontal="center" vertical="center"/>
      <protection locked="0"/>
    </xf>
    <xf numFmtId="0" fontId="0" fillId="40" borderId="63" xfId="0" applyFont="1" applyFill="1" applyBorder="1" applyAlignment="1" applyProtection="1">
      <alignment horizontal="center" vertical="center"/>
      <protection locked="0"/>
    </xf>
    <xf numFmtId="0" fontId="0" fillId="40" borderId="25" xfId="0" applyFont="1" applyFill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right"/>
      <protection/>
    </xf>
    <xf numFmtId="0" fontId="23" fillId="0" borderId="11" xfId="0" applyFont="1" applyBorder="1" applyAlignment="1" applyProtection="1">
      <alignment horizontal="right"/>
      <protection/>
    </xf>
    <xf numFmtId="0" fontId="145" fillId="39" borderId="44" xfId="0" applyFont="1" applyFill="1" applyBorder="1" applyAlignment="1" applyProtection="1">
      <alignment horizontal="center" vertical="center"/>
      <protection/>
    </xf>
    <xf numFmtId="0" fontId="145" fillId="39" borderId="11" xfId="0" applyFont="1" applyFill="1" applyBorder="1" applyAlignment="1" applyProtection="1">
      <alignment horizontal="center" vertical="center"/>
      <protection/>
    </xf>
    <xf numFmtId="0" fontId="145" fillId="39" borderId="45" xfId="0" applyFont="1" applyFill="1" applyBorder="1" applyAlignment="1" applyProtection="1">
      <alignment horizontal="center" vertical="center"/>
      <protection/>
    </xf>
    <xf numFmtId="0" fontId="0" fillId="39" borderId="73" xfId="0" applyFont="1" applyFill="1" applyBorder="1" applyAlignment="1" applyProtection="1">
      <alignment horizontal="center" vertical="center"/>
      <protection locked="0"/>
    </xf>
    <xf numFmtId="0" fontId="0" fillId="39" borderId="42" xfId="0" applyFont="1" applyFill="1" applyBorder="1" applyAlignment="1" applyProtection="1">
      <alignment horizontal="center" vertical="center"/>
      <protection locked="0"/>
    </xf>
    <xf numFmtId="0" fontId="0" fillId="39" borderId="69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3" fillId="36" borderId="11" xfId="0" applyFont="1" applyFill="1" applyBorder="1" applyAlignment="1" applyProtection="1">
      <alignment horizontal="left"/>
      <protection locked="0"/>
    </xf>
    <xf numFmtId="0" fontId="13" fillId="36" borderId="45" xfId="0" applyFont="1" applyFill="1" applyBorder="1" applyAlignment="1" applyProtection="1">
      <alignment horizontal="left"/>
      <protection locked="0"/>
    </xf>
    <xf numFmtId="0" fontId="13" fillId="36" borderId="44" xfId="0" applyFont="1" applyFill="1" applyBorder="1" applyAlignment="1" applyProtection="1">
      <alignment horizontal="left"/>
      <protection locked="0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2" fontId="7" fillId="0" borderId="38" xfId="0" applyNumberFormat="1" applyFont="1" applyFill="1" applyBorder="1" applyAlignment="1" applyProtection="1">
      <alignment horizontal="center" vertical="center"/>
      <protection hidden="1"/>
    </xf>
    <xf numFmtId="2" fontId="7" fillId="0" borderId="53" xfId="0" applyNumberFormat="1" applyFont="1" applyFill="1" applyBorder="1" applyAlignment="1" applyProtection="1">
      <alignment horizontal="center" vertical="center"/>
      <protection hidden="1"/>
    </xf>
    <xf numFmtId="0" fontId="13" fillId="42" borderId="11" xfId="0" applyFont="1" applyFill="1" applyBorder="1" applyAlignment="1" applyProtection="1">
      <alignment horizontal="center"/>
      <protection/>
    </xf>
    <xf numFmtId="0" fontId="142" fillId="39" borderId="30" xfId="0" applyFont="1" applyFill="1" applyBorder="1" applyAlignment="1" applyProtection="1">
      <alignment horizontal="left" vertical="center"/>
      <protection hidden="1"/>
    </xf>
    <xf numFmtId="0" fontId="142" fillId="39" borderId="21" xfId="0" applyFont="1" applyFill="1" applyBorder="1" applyAlignment="1" applyProtection="1">
      <alignment horizontal="left" vertical="center"/>
      <protection hidden="1"/>
    </xf>
    <xf numFmtId="0" fontId="142" fillId="39" borderId="87" xfId="0" applyFont="1" applyFill="1" applyBorder="1" applyAlignment="1" applyProtection="1">
      <alignment horizontal="left" vertical="center"/>
      <protection hidden="1"/>
    </xf>
    <xf numFmtId="0" fontId="142" fillId="39" borderId="14" xfId="0" applyFont="1" applyFill="1" applyBorder="1" applyAlignment="1" applyProtection="1">
      <alignment horizontal="left" vertical="center"/>
      <protection hidden="1"/>
    </xf>
    <xf numFmtId="0" fontId="142" fillId="39" borderId="0" xfId="0" applyFont="1" applyFill="1" applyBorder="1" applyAlignment="1" applyProtection="1">
      <alignment horizontal="left" vertical="center"/>
      <protection hidden="1"/>
    </xf>
    <xf numFmtId="0" fontId="142" fillId="39" borderId="58" xfId="0" applyFont="1" applyFill="1" applyBorder="1" applyAlignment="1" applyProtection="1">
      <alignment horizontal="left" vertical="center"/>
      <protection hidden="1"/>
    </xf>
    <xf numFmtId="0" fontId="142" fillId="39" borderId="88" xfId="0" applyFont="1" applyFill="1" applyBorder="1" applyAlignment="1" applyProtection="1">
      <alignment horizontal="left" vertical="center"/>
      <protection hidden="1"/>
    </xf>
    <xf numFmtId="0" fontId="142" fillId="39" borderId="29" xfId="0" applyFont="1" applyFill="1" applyBorder="1" applyAlignment="1" applyProtection="1">
      <alignment horizontal="left" vertical="center"/>
      <protection hidden="1"/>
    </xf>
    <xf numFmtId="0" fontId="142" fillId="39" borderId="89" xfId="0" applyFont="1" applyFill="1" applyBorder="1" applyAlignment="1" applyProtection="1">
      <alignment horizontal="left" vertical="center"/>
      <protection hidden="1"/>
    </xf>
    <xf numFmtId="0" fontId="142" fillId="39" borderId="67" xfId="0" applyFont="1" applyFill="1" applyBorder="1" applyAlignment="1" applyProtection="1">
      <alignment horizontal="left" vertical="center"/>
      <protection hidden="1"/>
    </xf>
    <xf numFmtId="0" fontId="142" fillId="39" borderId="10" xfId="0" applyFont="1" applyFill="1" applyBorder="1" applyAlignment="1" applyProtection="1">
      <alignment horizontal="left" vertical="center"/>
      <protection hidden="1"/>
    </xf>
    <xf numFmtId="0" fontId="142" fillId="39" borderId="86" xfId="0" applyFont="1" applyFill="1" applyBorder="1" applyAlignment="1" applyProtection="1">
      <alignment horizontal="left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0" fillId="39" borderId="24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6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81" fontId="63" fillId="0" borderId="33" xfId="52" applyNumberFormat="1" applyFont="1" applyBorder="1" applyAlignment="1">
      <alignment horizontal="center"/>
    </xf>
    <xf numFmtId="193" fontId="146" fillId="47" borderId="44" xfId="0" applyNumberFormat="1" applyFont="1" applyFill="1" applyBorder="1" applyAlignment="1" applyProtection="1">
      <alignment horizontal="center" vertical="center"/>
      <protection hidden="1"/>
    </xf>
    <xf numFmtId="193" fontId="146" fillId="47" borderId="11" xfId="0" applyNumberFormat="1" applyFont="1" applyFill="1" applyBorder="1" applyAlignment="1" applyProtection="1">
      <alignment horizontal="center" vertical="center"/>
      <protection hidden="1"/>
    </xf>
    <xf numFmtId="193" fontId="146" fillId="47" borderId="45" xfId="0" applyNumberFormat="1" applyFont="1" applyFill="1" applyBorder="1" applyAlignment="1" applyProtection="1">
      <alignment horizontal="center" vertical="center"/>
      <protection hidden="1"/>
    </xf>
    <xf numFmtId="193" fontId="25" fillId="46" borderId="15" xfId="0" applyNumberFormat="1" applyFont="1" applyFill="1" applyBorder="1" applyAlignment="1" applyProtection="1">
      <alignment horizontal="center" vertical="center"/>
      <protection hidden="1"/>
    </xf>
    <xf numFmtId="193" fontId="25" fillId="46" borderId="47" xfId="0" applyNumberFormat="1" applyFont="1" applyFill="1" applyBorder="1" applyAlignment="1" applyProtection="1">
      <alignment horizontal="center" vertical="center"/>
      <protection hidden="1"/>
    </xf>
    <xf numFmtId="193" fontId="25" fillId="46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2" fillId="35" borderId="44" xfId="0" applyFont="1" applyFill="1" applyBorder="1" applyAlignment="1" applyProtection="1">
      <alignment horizontal="center"/>
      <protection/>
    </xf>
    <xf numFmtId="0" fontId="32" fillId="35" borderId="11" xfId="0" applyFont="1" applyFill="1" applyBorder="1" applyAlignment="1" applyProtection="1">
      <alignment horizontal="center"/>
      <protection/>
    </xf>
    <xf numFmtId="180" fontId="77" fillId="48" borderId="12" xfId="0" applyNumberFormat="1" applyFont="1" applyFill="1" applyBorder="1" applyAlignment="1" applyProtection="1">
      <alignment horizontal="center" vertical="center"/>
      <protection hidden="1"/>
    </xf>
    <xf numFmtId="180" fontId="77" fillId="48" borderId="64" xfId="0" applyNumberFormat="1" applyFont="1" applyFill="1" applyBorder="1" applyAlignment="1" applyProtection="1">
      <alignment horizontal="center" vertical="center"/>
      <protection hidden="1"/>
    </xf>
    <xf numFmtId="180" fontId="77" fillId="48" borderId="15" xfId="0" applyNumberFormat="1" applyFont="1" applyFill="1" applyBorder="1" applyAlignment="1" applyProtection="1">
      <alignment horizontal="center" vertical="center"/>
      <protection hidden="1"/>
    </xf>
    <xf numFmtId="180" fontId="77" fillId="48" borderId="59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/>
    </xf>
    <xf numFmtId="0" fontId="34" fillId="39" borderId="44" xfId="0" applyFont="1" applyFill="1" applyBorder="1" applyAlignment="1" applyProtection="1">
      <alignment horizontal="center" vertical="center"/>
      <protection/>
    </xf>
    <xf numFmtId="0" fontId="34" fillId="39" borderId="11" xfId="0" applyFont="1" applyFill="1" applyBorder="1" applyAlignment="1" applyProtection="1">
      <alignment horizontal="center" vertical="center"/>
      <protection/>
    </xf>
    <xf numFmtId="0" fontId="34" fillId="39" borderId="45" xfId="0" applyFont="1" applyFill="1" applyBorder="1" applyAlignment="1" applyProtection="1">
      <alignment horizontal="center" vertical="center"/>
      <protection/>
    </xf>
    <xf numFmtId="185" fontId="52" fillId="39" borderId="44" xfId="0" applyNumberFormat="1" applyFont="1" applyFill="1" applyBorder="1" applyAlignment="1">
      <alignment horizontal="center" vertical="center"/>
    </xf>
    <xf numFmtId="185" fontId="52" fillId="39" borderId="11" xfId="0" applyNumberFormat="1" applyFont="1" applyFill="1" applyBorder="1" applyAlignment="1">
      <alignment horizontal="center" vertical="center"/>
    </xf>
    <xf numFmtId="185" fontId="52" fillId="39" borderId="45" xfId="0" applyNumberFormat="1" applyFont="1" applyFill="1" applyBorder="1" applyAlignment="1">
      <alignment horizontal="center" vertical="center"/>
    </xf>
    <xf numFmtId="192" fontId="71" fillId="39" borderId="15" xfId="48" applyNumberFormat="1" applyFont="1" applyFill="1" applyBorder="1" applyAlignment="1" applyProtection="1">
      <alignment horizontal="center" vertical="center"/>
      <protection/>
    </xf>
    <xf numFmtId="192" fontId="71" fillId="39" borderId="59" xfId="48" applyNumberFormat="1" applyFont="1" applyFill="1" applyBorder="1" applyAlignment="1" applyProtection="1">
      <alignment horizontal="center" vertical="center"/>
      <protection/>
    </xf>
    <xf numFmtId="0" fontId="142" fillId="39" borderId="67" xfId="0" applyFont="1" applyFill="1" applyBorder="1" applyAlignment="1" applyProtection="1">
      <alignment horizontal="center" vertical="center"/>
      <protection hidden="1"/>
    </xf>
    <xf numFmtId="0" fontId="142" fillId="39" borderId="10" xfId="0" applyFont="1" applyFill="1" applyBorder="1" applyAlignment="1" applyProtection="1">
      <alignment horizontal="center" vertical="center"/>
      <protection hidden="1"/>
    </xf>
    <xf numFmtId="0" fontId="142" fillId="39" borderId="86" xfId="0" applyFont="1" applyFill="1" applyBorder="1" applyAlignment="1" applyProtection="1">
      <alignment horizontal="center" vertical="center"/>
      <protection hidden="1"/>
    </xf>
    <xf numFmtId="0" fontId="142" fillId="39" borderId="30" xfId="0" applyFont="1" applyFill="1" applyBorder="1" applyAlignment="1" applyProtection="1">
      <alignment horizontal="center" vertical="center"/>
      <protection hidden="1"/>
    </xf>
    <xf numFmtId="0" fontId="142" fillId="39" borderId="21" xfId="0" applyFont="1" applyFill="1" applyBorder="1" applyAlignment="1" applyProtection="1">
      <alignment horizontal="center" vertical="center"/>
      <protection hidden="1"/>
    </xf>
    <xf numFmtId="0" fontId="142" fillId="39" borderId="87" xfId="0" applyFont="1" applyFill="1" applyBorder="1" applyAlignment="1" applyProtection="1">
      <alignment horizontal="center" vertical="center"/>
      <protection hidden="1"/>
    </xf>
    <xf numFmtId="0" fontId="0" fillId="39" borderId="24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63" xfId="0" applyFill="1" applyBorder="1" applyAlignment="1">
      <alignment horizontal="center"/>
    </xf>
    <xf numFmtId="0" fontId="0" fillId="40" borderId="41" xfId="0" applyFont="1" applyFill="1" applyBorder="1" applyAlignment="1" applyProtection="1">
      <alignment horizontal="left"/>
      <protection locked="0"/>
    </xf>
    <xf numFmtId="0" fontId="0" fillId="40" borderId="56" xfId="0" applyFont="1" applyFill="1" applyBorder="1" applyAlignment="1" applyProtection="1">
      <alignment horizontal="left"/>
      <protection locked="0"/>
    </xf>
    <xf numFmtId="0" fontId="0" fillId="40" borderId="54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6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0" fillId="40" borderId="73" xfId="0" applyFont="1" applyFill="1" applyBorder="1" applyAlignment="1" applyProtection="1">
      <alignment horizontal="left"/>
      <protection locked="0"/>
    </xf>
    <xf numFmtId="0" fontId="0" fillId="40" borderId="42" xfId="0" applyFont="1" applyFill="1" applyBorder="1" applyAlignment="1" applyProtection="1">
      <alignment horizontal="left"/>
      <protection locked="0"/>
    </xf>
    <xf numFmtId="0" fontId="0" fillId="40" borderId="69" xfId="0" applyFont="1" applyFill="1" applyBorder="1" applyAlignment="1" applyProtection="1">
      <alignment horizontal="left"/>
      <protection locked="0"/>
    </xf>
    <xf numFmtId="0" fontId="141" fillId="39" borderId="12" xfId="0" applyFont="1" applyFill="1" applyBorder="1" applyAlignment="1" applyProtection="1">
      <alignment horizontal="center" vertical="justify" wrapText="1"/>
      <protection/>
    </xf>
    <xf numFmtId="0" fontId="141" fillId="39" borderId="13" xfId="0" applyFont="1" applyFill="1" applyBorder="1" applyAlignment="1" applyProtection="1">
      <alignment horizontal="center" vertical="justify" wrapText="1"/>
      <protection/>
    </xf>
    <xf numFmtId="0" fontId="141" fillId="39" borderId="64" xfId="0" applyFont="1" applyFill="1" applyBorder="1" applyAlignment="1" applyProtection="1">
      <alignment horizontal="center" vertical="justify" wrapText="1"/>
      <protection/>
    </xf>
    <xf numFmtId="0" fontId="141" fillId="39" borderId="14" xfId="0" applyFont="1" applyFill="1" applyBorder="1" applyAlignment="1" applyProtection="1">
      <alignment horizontal="center" vertical="justify" wrapText="1"/>
      <protection/>
    </xf>
    <xf numFmtId="0" fontId="141" fillId="39" borderId="0" xfId="0" applyFont="1" applyFill="1" applyBorder="1" applyAlignment="1" applyProtection="1">
      <alignment horizontal="center" vertical="justify" wrapText="1"/>
      <protection/>
    </xf>
    <xf numFmtId="0" fontId="141" fillId="39" borderId="58" xfId="0" applyFont="1" applyFill="1" applyBorder="1" applyAlignment="1" applyProtection="1">
      <alignment horizontal="center" vertical="justify" wrapText="1"/>
      <protection/>
    </xf>
    <xf numFmtId="0" fontId="141" fillId="39" borderId="88" xfId="0" applyFont="1" applyFill="1" applyBorder="1" applyAlignment="1" applyProtection="1">
      <alignment horizontal="center" vertical="justify" wrapText="1"/>
      <protection/>
    </xf>
    <xf numFmtId="0" fontId="141" fillId="39" borderId="29" xfId="0" applyFont="1" applyFill="1" applyBorder="1" applyAlignment="1" applyProtection="1">
      <alignment horizontal="center" vertical="justify" wrapText="1"/>
      <protection/>
    </xf>
    <xf numFmtId="0" fontId="141" fillId="39" borderId="89" xfId="0" applyFont="1" applyFill="1" applyBorder="1" applyAlignment="1" applyProtection="1">
      <alignment horizontal="center" vertical="justify" wrapText="1"/>
      <protection/>
    </xf>
    <xf numFmtId="0" fontId="17" fillId="39" borderId="23" xfId="0" applyFont="1" applyFill="1" applyBorder="1" applyAlignment="1" applyProtection="1">
      <alignment horizontal="center" vertical="justify"/>
      <protection/>
    </xf>
    <xf numFmtId="0" fontId="17" fillId="39" borderId="25" xfId="0" applyFont="1" applyFill="1" applyBorder="1" applyAlignment="1" applyProtection="1">
      <alignment horizontal="center" vertical="justify"/>
      <protection/>
    </xf>
    <xf numFmtId="0" fontId="17" fillId="39" borderId="49" xfId="0" applyFont="1" applyFill="1" applyBorder="1" applyAlignment="1" applyProtection="1">
      <alignment horizontal="center" vertical="justify"/>
      <protection/>
    </xf>
    <xf numFmtId="0" fontId="17" fillId="39" borderId="37" xfId="0" applyFont="1" applyFill="1" applyBorder="1" applyAlignment="1" applyProtection="1">
      <alignment horizontal="center" vertical="justify"/>
      <protection/>
    </xf>
    <xf numFmtId="0" fontId="17" fillId="39" borderId="38" xfId="0" applyFont="1" applyFill="1" applyBorder="1" applyAlignment="1" applyProtection="1">
      <alignment horizontal="center" vertical="justify"/>
      <protection/>
    </xf>
    <xf numFmtId="0" fontId="17" fillId="39" borderId="53" xfId="0" applyFont="1" applyFill="1" applyBorder="1" applyAlignment="1" applyProtection="1">
      <alignment horizontal="center" vertical="justify"/>
      <protection/>
    </xf>
    <xf numFmtId="185" fontId="0" fillId="40" borderId="23" xfId="0" applyNumberFormat="1" applyFont="1" applyFill="1" applyBorder="1" applyAlignment="1" applyProtection="1">
      <alignment horizontal="left"/>
      <protection locked="0"/>
    </xf>
    <xf numFmtId="185" fontId="0" fillId="40" borderId="25" xfId="0" applyNumberFormat="1" applyFont="1" applyFill="1" applyBorder="1" applyAlignment="1" applyProtection="1">
      <alignment horizontal="left"/>
      <protection locked="0"/>
    </xf>
    <xf numFmtId="185" fontId="0" fillId="40" borderId="49" xfId="0" applyNumberFormat="1" applyFont="1" applyFill="1" applyBorder="1" applyAlignment="1" applyProtection="1">
      <alignment horizontal="left"/>
      <protection locked="0"/>
    </xf>
    <xf numFmtId="0" fontId="20" fillId="39" borderId="44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horizontal="center" vertical="center"/>
      <protection/>
    </xf>
    <xf numFmtId="0" fontId="20" fillId="39" borderId="45" xfId="0" applyFont="1" applyFill="1" applyBorder="1" applyAlignment="1" applyProtection="1">
      <alignment horizontal="center" vertical="center"/>
      <protection/>
    </xf>
    <xf numFmtId="186" fontId="34" fillId="39" borderId="44" xfId="0" applyNumberFormat="1" applyFont="1" applyFill="1" applyBorder="1" applyAlignment="1" applyProtection="1">
      <alignment horizontal="center" vertical="center"/>
      <protection locked="0"/>
    </xf>
    <xf numFmtId="186" fontId="34" fillId="39" borderId="11" xfId="0" applyNumberFormat="1" applyFont="1" applyFill="1" applyBorder="1" applyAlignment="1" applyProtection="1">
      <alignment horizontal="center" vertical="center"/>
      <protection locked="0"/>
    </xf>
    <xf numFmtId="186" fontId="34" fillId="39" borderId="45" xfId="0" applyNumberFormat="1" applyFont="1" applyFill="1" applyBorder="1" applyAlignment="1" applyProtection="1">
      <alignment horizontal="center" vertical="center"/>
      <protection locked="0"/>
    </xf>
    <xf numFmtId="0" fontId="15" fillId="42" borderId="11" xfId="0" applyFont="1" applyFill="1" applyBorder="1" applyAlignment="1" applyProtection="1">
      <alignment horizontal="center"/>
      <protection/>
    </xf>
    <xf numFmtId="0" fontId="15" fillId="42" borderId="47" xfId="0" applyFont="1" applyFill="1" applyBorder="1" applyAlignment="1" applyProtection="1">
      <alignment horizontal="center"/>
      <protection/>
    </xf>
    <xf numFmtId="0" fontId="142" fillId="39" borderId="41" xfId="0" applyFont="1" applyFill="1" applyBorder="1" applyAlignment="1" applyProtection="1">
      <alignment horizontal="left" vertical="center"/>
      <protection hidden="1"/>
    </xf>
    <xf numFmtId="0" fontId="142" fillId="39" borderId="56" xfId="0" applyFont="1" applyFill="1" applyBorder="1" applyAlignment="1" applyProtection="1">
      <alignment horizontal="left" vertical="center"/>
      <protection hidden="1"/>
    </xf>
    <xf numFmtId="0" fontId="142" fillId="39" borderId="54" xfId="0" applyFont="1" applyFill="1" applyBorder="1" applyAlignment="1" applyProtection="1">
      <alignment horizontal="left" vertical="center"/>
      <protection hidden="1"/>
    </xf>
    <xf numFmtId="0" fontId="142" fillId="39" borderId="23" xfId="0" applyFont="1" applyFill="1" applyBorder="1" applyAlignment="1" applyProtection="1">
      <alignment horizontal="left" vertical="center"/>
      <protection hidden="1"/>
    </xf>
    <xf numFmtId="0" fontId="142" fillId="39" borderId="25" xfId="0" applyFont="1" applyFill="1" applyBorder="1" applyAlignment="1" applyProtection="1">
      <alignment horizontal="left" vertical="center"/>
      <protection hidden="1"/>
    </xf>
    <xf numFmtId="0" fontId="142" fillId="39" borderId="49" xfId="0" applyFont="1" applyFill="1" applyBorder="1" applyAlignment="1" applyProtection="1">
      <alignment horizontal="left" vertical="center"/>
      <protection hidden="1"/>
    </xf>
    <xf numFmtId="10" fontId="52" fillId="39" borderId="44" xfId="0" applyNumberFormat="1" applyFont="1" applyFill="1" applyBorder="1" applyAlignment="1" applyProtection="1">
      <alignment horizontal="center" vertical="center"/>
      <protection hidden="1"/>
    </xf>
    <xf numFmtId="10" fontId="52" fillId="39" borderId="11" xfId="0" applyNumberFormat="1" applyFont="1" applyFill="1" applyBorder="1" applyAlignment="1" applyProtection="1">
      <alignment horizontal="center" vertical="center"/>
      <protection hidden="1"/>
    </xf>
    <xf numFmtId="10" fontId="52" fillId="39" borderId="45" xfId="0" applyNumberFormat="1" applyFont="1" applyFill="1" applyBorder="1" applyAlignment="1" applyProtection="1">
      <alignment horizontal="center" vertical="center"/>
      <protection hidden="1"/>
    </xf>
    <xf numFmtId="0" fontId="147" fillId="39" borderId="44" xfId="0" applyFont="1" applyFill="1" applyBorder="1" applyAlignment="1" applyProtection="1">
      <alignment horizontal="center" vertical="center" wrapText="1"/>
      <protection locked="0"/>
    </xf>
    <xf numFmtId="0" fontId="147" fillId="39" borderId="11" xfId="0" applyFont="1" applyFill="1" applyBorder="1" applyAlignment="1" applyProtection="1">
      <alignment horizontal="center" vertical="center" wrapText="1"/>
      <protection locked="0"/>
    </xf>
    <xf numFmtId="0" fontId="147" fillId="39" borderId="45" xfId="0" applyFont="1" applyFill="1" applyBorder="1" applyAlignment="1" applyProtection="1">
      <alignment horizontal="center" vertical="center" wrapText="1"/>
      <protection locked="0"/>
    </xf>
    <xf numFmtId="0" fontId="147" fillId="39" borderId="44" xfId="0" applyFont="1" applyFill="1" applyBorder="1" applyAlignment="1" applyProtection="1">
      <alignment horizontal="center" vertical="center"/>
      <protection/>
    </xf>
    <xf numFmtId="0" fontId="147" fillId="39" borderId="11" xfId="0" applyFont="1" applyFill="1" applyBorder="1" applyAlignment="1" applyProtection="1">
      <alignment horizontal="center" vertical="center"/>
      <protection/>
    </xf>
    <xf numFmtId="0" fontId="147" fillId="39" borderId="45" xfId="0" applyFont="1" applyFill="1" applyBorder="1" applyAlignment="1" applyProtection="1">
      <alignment horizontal="center" vertical="center"/>
      <protection/>
    </xf>
    <xf numFmtId="0" fontId="0" fillId="42" borderId="11" xfId="0" applyFill="1" applyBorder="1" applyAlignment="1" applyProtection="1">
      <alignment horizontal="center"/>
      <protection/>
    </xf>
    <xf numFmtId="0" fontId="0" fillId="42" borderId="17" xfId="0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 horizontal="center"/>
      <protection/>
    </xf>
    <xf numFmtId="185" fontId="12" fillId="39" borderId="44" xfId="0" applyNumberFormat="1" applyFont="1" applyFill="1" applyBorder="1" applyAlignment="1">
      <alignment horizontal="center" vertical="center"/>
    </xf>
    <xf numFmtId="185" fontId="12" fillId="39" borderId="11" xfId="0" applyNumberFormat="1" applyFont="1" applyFill="1" applyBorder="1" applyAlignment="1">
      <alignment horizontal="center" vertical="center"/>
    </xf>
    <xf numFmtId="185" fontId="12" fillId="39" borderId="45" xfId="0" applyNumberFormat="1" applyFont="1" applyFill="1" applyBorder="1" applyAlignment="1">
      <alignment horizontal="center" vertical="center"/>
    </xf>
    <xf numFmtId="0" fontId="0" fillId="42" borderId="0" xfId="0" applyFill="1" applyAlignment="1" applyProtection="1">
      <alignment horizontal="center"/>
      <protection/>
    </xf>
    <xf numFmtId="0" fontId="147" fillId="39" borderId="44" xfId="0" applyFont="1" applyFill="1" applyBorder="1" applyAlignment="1" applyProtection="1">
      <alignment horizontal="center" vertical="center"/>
      <protection locked="0"/>
    </xf>
    <xf numFmtId="0" fontId="147" fillId="39" borderId="11" xfId="0" applyFont="1" applyFill="1" applyBorder="1" applyAlignment="1" applyProtection="1">
      <alignment horizontal="center" vertical="center"/>
      <protection locked="0"/>
    </xf>
    <xf numFmtId="0" fontId="147" fillId="39" borderId="45" xfId="0" applyFont="1" applyFill="1" applyBorder="1" applyAlignment="1" applyProtection="1">
      <alignment horizontal="center" vertical="center"/>
      <protection locked="0"/>
    </xf>
    <xf numFmtId="0" fontId="73" fillId="39" borderId="44" xfId="0" applyFont="1" applyFill="1" applyBorder="1" applyAlignment="1" applyProtection="1">
      <alignment horizontal="left" vertical="center"/>
      <protection locked="0"/>
    </xf>
    <xf numFmtId="0" fontId="73" fillId="39" borderId="11" xfId="0" applyFont="1" applyFill="1" applyBorder="1" applyAlignment="1" applyProtection="1">
      <alignment horizontal="left" vertical="center"/>
      <protection locked="0"/>
    </xf>
    <xf numFmtId="0" fontId="73" fillId="39" borderId="45" xfId="0" applyFont="1" applyFill="1" applyBorder="1" applyAlignment="1" applyProtection="1">
      <alignment horizontal="left" vertical="center"/>
      <protection locked="0"/>
    </xf>
    <xf numFmtId="0" fontId="16" fillId="42" borderId="90" xfId="0" applyFont="1" applyFill="1" applyBorder="1" applyAlignment="1" applyProtection="1">
      <alignment horizontal="center" vertical="center"/>
      <protection/>
    </xf>
    <xf numFmtId="0" fontId="27" fillId="42" borderId="90" xfId="0" applyFont="1" applyFill="1" applyBorder="1" applyAlignment="1" applyProtection="1">
      <alignment horizontal="center" vertical="center"/>
      <protection/>
    </xf>
    <xf numFmtId="0" fontId="13" fillId="40" borderId="23" xfId="0" applyNumberFormat="1" applyFont="1" applyFill="1" applyBorder="1" applyAlignment="1" applyProtection="1">
      <alignment horizontal="left"/>
      <protection locked="0"/>
    </xf>
    <xf numFmtId="0" fontId="13" fillId="40" borderId="25" xfId="0" applyNumberFormat="1" applyFont="1" applyFill="1" applyBorder="1" applyAlignment="1" applyProtection="1">
      <alignment horizontal="left"/>
      <protection locked="0"/>
    </xf>
    <xf numFmtId="0" fontId="13" fillId="40" borderId="49" xfId="0" applyNumberFormat="1" applyFont="1" applyFill="1" applyBorder="1" applyAlignment="1" applyProtection="1">
      <alignment horizontal="left"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185" fontId="0" fillId="0" borderId="14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5" fontId="0" fillId="0" borderId="58" xfId="0" applyNumberFormat="1" applyFill="1" applyBorder="1" applyAlignment="1">
      <alignment horizontal="center" vertical="center"/>
    </xf>
    <xf numFmtId="185" fontId="0" fillId="0" borderId="15" xfId="0" applyNumberFormat="1" applyFill="1" applyBorder="1" applyAlignment="1">
      <alignment horizontal="center" vertical="center"/>
    </xf>
    <xf numFmtId="185" fontId="0" fillId="0" borderId="47" xfId="0" applyNumberFormat="1" applyFill="1" applyBorder="1" applyAlignment="1">
      <alignment horizontal="center" vertical="center"/>
    </xf>
    <xf numFmtId="185" fontId="0" fillId="0" borderId="59" xfId="0" applyNumberFormat="1" applyFill="1" applyBorder="1" applyAlignment="1">
      <alignment horizontal="center" vertical="center"/>
    </xf>
    <xf numFmtId="0" fontId="13" fillId="40" borderId="23" xfId="0" applyFont="1" applyFill="1" applyBorder="1" applyAlignment="1" applyProtection="1">
      <alignment horizontal="left"/>
      <protection locked="0"/>
    </xf>
    <xf numFmtId="0" fontId="13" fillId="40" borderId="25" xfId="0" applyFont="1" applyFill="1" applyBorder="1" applyAlignment="1" applyProtection="1">
      <alignment horizontal="left"/>
      <protection locked="0"/>
    </xf>
    <xf numFmtId="0" fontId="13" fillId="40" borderId="49" xfId="0" applyFont="1" applyFill="1" applyBorder="1" applyAlignment="1" applyProtection="1">
      <alignment horizontal="left"/>
      <protection locked="0"/>
    </xf>
    <xf numFmtId="0" fontId="0" fillId="42" borderId="0" xfId="0" applyFill="1" applyAlignment="1">
      <alignment horizontal="center"/>
    </xf>
    <xf numFmtId="2" fontId="34" fillId="39" borderId="44" xfId="0" applyNumberFormat="1" applyFont="1" applyFill="1" applyBorder="1" applyAlignment="1" applyProtection="1">
      <alignment horizontal="center" vertical="center"/>
      <protection/>
    </xf>
    <xf numFmtId="2" fontId="34" fillId="39" borderId="11" xfId="0" applyNumberFormat="1" applyFont="1" applyFill="1" applyBorder="1" applyAlignment="1" applyProtection="1">
      <alignment horizontal="center" vertical="center"/>
      <protection/>
    </xf>
    <xf numFmtId="2" fontId="34" fillId="39" borderId="45" xfId="0" applyNumberFormat="1" applyFont="1" applyFill="1" applyBorder="1" applyAlignment="1" applyProtection="1">
      <alignment horizontal="center" vertical="center"/>
      <protection/>
    </xf>
    <xf numFmtId="186" fontId="34" fillId="39" borderId="44" xfId="0" applyNumberFormat="1" applyFont="1" applyFill="1" applyBorder="1" applyAlignment="1" applyProtection="1">
      <alignment horizontal="center" vertical="center"/>
      <protection hidden="1"/>
    </xf>
    <xf numFmtId="186" fontId="34" fillId="39" borderId="11" xfId="0" applyNumberFormat="1" applyFont="1" applyFill="1" applyBorder="1" applyAlignment="1" applyProtection="1">
      <alignment horizontal="center" vertical="center"/>
      <protection hidden="1"/>
    </xf>
    <xf numFmtId="186" fontId="34" fillId="39" borderId="45" xfId="0" applyNumberFormat="1" applyFont="1" applyFill="1" applyBorder="1" applyAlignment="1" applyProtection="1">
      <alignment horizontal="center" vertical="center"/>
      <protection hidden="1"/>
    </xf>
    <xf numFmtId="0" fontId="0" fillId="40" borderId="44" xfId="0" applyFont="1" applyFill="1" applyBorder="1" applyAlignment="1" applyProtection="1">
      <alignment horizontal="left"/>
      <protection locked="0"/>
    </xf>
    <xf numFmtId="0" fontId="0" fillId="40" borderId="11" xfId="0" applyFont="1" applyFill="1" applyBorder="1" applyAlignment="1" applyProtection="1">
      <alignment horizontal="left"/>
      <protection locked="0"/>
    </xf>
    <xf numFmtId="0" fontId="0" fillId="40" borderId="45" xfId="0" applyFont="1" applyFill="1" applyBorder="1" applyAlignment="1" applyProtection="1">
      <alignment horizontal="left"/>
      <protection locked="0"/>
    </xf>
    <xf numFmtId="0" fontId="148" fillId="39" borderId="44" xfId="0" applyFont="1" applyFill="1" applyBorder="1" applyAlignment="1" applyProtection="1">
      <alignment horizontal="center"/>
      <protection/>
    </xf>
    <xf numFmtId="0" fontId="148" fillId="39" borderId="11" xfId="0" applyFont="1" applyFill="1" applyBorder="1" applyAlignment="1" applyProtection="1">
      <alignment horizontal="center"/>
      <protection/>
    </xf>
    <xf numFmtId="0" fontId="148" fillId="39" borderId="45" xfId="0" applyFont="1" applyFill="1" applyBorder="1" applyAlignment="1" applyProtection="1">
      <alignment horizontal="center"/>
      <protection/>
    </xf>
    <xf numFmtId="0" fontId="0" fillId="39" borderId="43" xfId="0" applyFont="1" applyFill="1" applyBorder="1" applyAlignment="1">
      <alignment horizontal="left"/>
    </xf>
    <xf numFmtId="0" fontId="0" fillId="39" borderId="42" xfId="0" applyFont="1" applyFill="1" applyBorder="1" applyAlignment="1">
      <alignment horizontal="left"/>
    </xf>
    <xf numFmtId="0" fontId="0" fillId="39" borderId="85" xfId="0" applyFont="1" applyFill="1" applyBorder="1" applyAlignment="1">
      <alignment horizontal="left"/>
    </xf>
    <xf numFmtId="0" fontId="0" fillId="11" borderId="17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15" fillId="0" borderId="67" xfId="0" applyFont="1" applyFill="1" applyBorder="1" applyAlignment="1" applyProtection="1">
      <alignment horizontal="center"/>
      <protection/>
    </xf>
    <xf numFmtId="0" fontId="15" fillId="0" borderId="86" xfId="0" applyFont="1" applyFill="1" applyBorder="1" applyAlignment="1" applyProtection="1">
      <alignment horizontal="center"/>
      <protection/>
    </xf>
    <xf numFmtId="0" fontId="0" fillId="0" borderId="67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4" fillId="40" borderId="23" xfId="0" applyFont="1" applyFill="1" applyBorder="1" applyAlignment="1" applyProtection="1">
      <alignment horizontal="left" vertical="center" wrapText="1"/>
      <protection locked="0"/>
    </xf>
    <xf numFmtId="0" fontId="14" fillId="40" borderId="25" xfId="0" applyFont="1" applyFill="1" applyBorder="1" applyAlignment="1" applyProtection="1">
      <alignment horizontal="left" vertical="center" wrapText="1"/>
      <protection locked="0"/>
    </xf>
    <xf numFmtId="0" fontId="14" fillId="40" borderId="49" xfId="0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4" fillId="40" borderId="37" xfId="0" applyFont="1" applyFill="1" applyBorder="1" applyAlignment="1" applyProtection="1">
      <alignment horizontal="left" vertical="center"/>
      <protection locked="0"/>
    </xf>
    <xf numFmtId="0" fontId="14" fillId="40" borderId="38" xfId="0" applyFont="1" applyFill="1" applyBorder="1" applyAlignment="1" applyProtection="1">
      <alignment horizontal="left" vertical="center"/>
      <protection locked="0"/>
    </xf>
    <xf numFmtId="0" fontId="14" fillId="40" borderId="53" xfId="0" applyFont="1" applyFill="1" applyBorder="1" applyAlignment="1" applyProtection="1">
      <alignment horizontal="left" vertical="center"/>
      <protection locked="0"/>
    </xf>
    <xf numFmtId="0" fontId="147" fillId="39" borderId="44" xfId="0" applyFont="1" applyFill="1" applyBorder="1" applyAlignment="1" applyProtection="1">
      <alignment horizontal="left" vertical="center" wrapText="1"/>
      <protection hidden="1"/>
    </xf>
    <xf numFmtId="0" fontId="147" fillId="39" borderId="11" xfId="0" applyFont="1" applyFill="1" applyBorder="1" applyAlignment="1" applyProtection="1">
      <alignment horizontal="left" vertical="center" wrapText="1"/>
      <protection hidden="1"/>
    </xf>
    <xf numFmtId="0" fontId="147" fillId="39" borderId="45" xfId="0" applyFont="1" applyFill="1" applyBorder="1" applyAlignment="1" applyProtection="1">
      <alignment horizontal="left" vertical="center" wrapText="1"/>
      <protection hidden="1"/>
    </xf>
    <xf numFmtId="0" fontId="0" fillId="0" borderId="8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142" fillId="39" borderId="77" xfId="0" applyFont="1" applyFill="1" applyBorder="1" applyAlignment="1" applyProtection="1">
      <alignment horizontal="left" vertical="center"/>
      <protection hidden="1"/>
    </xf>
    <xf numFmtId="0" fontId="142" fillId="39" borderId="40" xfId="0" applyFont="1" applyFill="1" applyBorder="1" applyAlignment="1" applyProtection="1">
      <alignment horizontal="left" vertical="center"/>
      <protection hidden="1"/>
    </xf>
    <xf numFmtId="0" fontId="142" fillId="39" borderId="70" xfId="0" applyFont="1" applyFill="1" applyBorder="1" applyAlignment="1" applyProtection="1">
      <alignment horizontal="left" vertical="center"/>
      <protection hidden="1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149" fillId="39" borderId="67" xfId="0" applyFont="1" applyFill="1" applyBorder="1" applyAlignment="1" applyProtection="1">
      <alignment horizontal="center" vertical="center"/>
      <protection hidden="1"/>
    </xf>
    <xf numFmtId="0" fontId="149" fillId="39" borderId="10" xfId="0" applyFont="1" applyFill="1" applyBorder="1" applyAlignment="1" applyProtection="1">
      <alignment horizontal="center" vertical="center"/>
      <protection hidden="1"/>
    </xf>
    <xf numFmtId="0" fontId="149" fillId="39" borderId="86" xfId="0" applyFont="1" applyFill="1" applyBorder="1" applyAlignment="1" applyProtection="1">
      <alignment horizontal="center" vertical="center"/>
      <protection hidden="1"/>
    </xf>
    <xf numFmtId="0" fontId="15" fillId="0" borderId="77" xfId="0" applyFont="1" applyFill="1" applyBorder="1" applyAlignment="1" applyProtection="1">
      <alignment horizontal="center"/>
      <protection/>
    </xf>
    <xf numFmtId="0" fontId="15" fillId="0" borderId="70" xfId="0" applyFont="1" applyFill="1" applyBorder="1" applyAlignment="1" applyProtection="1">
      <alignment horizontal="center"/>
      <protection/>
    </xf>
    <xf numFmtId="0" fontId="0" fillId="40" borderId="23" xfId="0" applyFont="1" applyFill="1" applyBorder="1" applyAlignment="1" applyProtection="1">
      <alignment horizontal="left" vertical="center"/>
      <protection locked="0"/>
    </xf>
    <xf numFmtId="0" fontId="0" fillId="40" borderId="25" xfId="0" applyFont="1" applyFill="1" applyBorder="1" applyAlignment="1" applyProtection="1">
      <alignment horizontal="left" vertical="center"/>
      <protection locked="0"/>
    </xf>
    <xf numFmtId="0" fontId="0" fillId="40" borderId="49" xfId="0" applyFont="1" applyFill="1" applyBorder="1" applyAlignment="1" applyProtection="1">
      <alignment horizontal="left" vertical="center"/>
      <protection locked="0"/>
    </xf>
    <xf numFmtId="0" fontId="0" fillId="40" borderId="23" xfId="0" applyFont="1" applyFill="1" applyBorder="1" applyAlignment="1" applyProtection="1">
      <alignment horizontal="left"/>
      <protection locked="0"/>
    </xf>
    <xf numFmtId="0" fontId="0" fillId="40" borderId="36" xfId="0" applyFont="1" applyFill="1" applyBorder="1" applyAlignment="1" applyProtection="1">
      <alignment horizontal="left"/>
      <protection locked="0"/>
    </xf>
    <xf numFmtId="0" fontId="0" fillId="40" borderId="48" xfId="0" applyFont="1" applyFill="1" applyBorder="1" applyAlignment="1" applyProtection="1">
      <alignment horizontal="left"/>
      <protection locked="0"/>
    </xf>
    <xf numFmtId="0" fontId="0" fillId="39" borderId="15" xfId="0" applyFont="1" applyFill="1" applyBorder="1" applyAlignment="1">
      <alignment horizontal="center" vertical="center"/>
    </xf>
    <xf numFmtId="0" fontId="0" fillId="39" borderId="47" xfId="0" applyFont="1" applyFill="1" applyBorder="1" applyAlignment="1">
      <alignment horizontal="center" vertical="center"/>
    </xf>
    <xf numFmtId="0" fontId="0" fillId="39" borderId="59" xfId="0" applyFont="1" applyFill="1" applyBorder="1" applyAlignment="1">
      <alignment horizontal="center" vertical="center"/>
    </xf>
    <xf numFmtId="0" fontId="51" fillId="0" borderId="91" xfId="0" applyFont="1" applyBorder="1" applyAlignment="1" applyProtection="1">
      <alignment horizontal="center" vertical="center"/>
      <protection hidden="1"/>
    </xf>
    <xf numFmtId="0" fontId="51" fillId="0" borderId="68" xfId="0" applyFont="1" applyBorder="1" applyAlignment="1" applyProtection="1">
      <alignment horizontal="center" vertical="center"/>
      <protection hidden="1"/>
    </xf>
    <xf numFmtId="14" fontId="13" fillId="40" borderId="23" xfId="0" applyNumberFormat="1" applyFont="1" applyFill="1" applyBorder="1" applyAlignment="1" applyProtection="1">
      <alignment horizontal="left"/>
      <protection locked="0"/>
    </xf>
    <xf numFmtId="14" fontId="13" fillId="40" borderId="25" xfId="0" applyNumberFormat="1" applyFont="1" applyFill="1" applyBorder="1" applyAlignment="1" applyProtection="1">
      <alignment horizontal="left"/>
      <protection locked="0"/>
    </xf>
    <xf numFmtId="14" fontId="13" fillId="40" borderId="49" xfId="0" applyNumberFormat="1" applyFont="1" applyFill="1" applyBorder="1" applyAlignment="1" applyProtection="1">
      <alignment horizontal="left"/>
      <protection locked="0"/>
    </xf>
    <xf numFmtId="0" fontId="18" fillId="40" borderId="60" xfId="0" applyFont="1" applyFill="1" applyBorder="1" applyAlignment="1" applyProtection="1">
      <alignment horizontal="center" vertical="center"/>
      <protection locked="0"/>
    </xf>
    <xf numFmtId="0" fontId="18" fillId="40" borderId="11" xfId="0" applyFont="1" applyFill="1" applyBorder="1" applyAlignment="1" applyProtection="1">
      <alignment horizontal="center" vertical="center"/>
      <protection locked="0"/>
    </xf>
    <xf numFmtId="0" fontId="18" fillId="40" borderId="45" xfId="0" applyFont="1" applyFill="1" applyBorder="1" applyAlignment="1" applyProtection="1">
      <alignment horizontal="center" vertical="center"/>
      <protection locked="0"/>
    </xf>
    <xf numFmtId="0" fontId="34" fillId="39" borderId="44" xfId="0" applyFont="1" applyFill="1" applyBorder="1" applyAlignment="1" applyProtection="1">
      <alignment horizontal="left" vertical="center"/>
      <protection/>
    </xf>
    <xf numFmtId="0" fontId="34" fillId="39" borderId="11" xfId="0" applyFont="1" applyFill="1" applyBorder="1" applyAlignment="1" applyProtection="1">
      <alignment horizontal="left" vertical="center"/>
      <protection/>
    </xf>
    <xf numFmtId="0" fontId="34" fillId="39" borderId="61" xfId="0" applyFont="1" applyFill="1" applyBorder="1" applyAlignment="1" applyProtection="1">
      <alignment horizontal="left" vertical="center"/>
      <protection/>
    </xf>
    <xf numFmtId="0" fontId="63" fillId="40" borderId="92" xfId="0" applyFont="1" applyFill="1" applyBorder="1" applyAlignment="1" applyProtection="1">
      <alignment horizontal="center" vertical="center"/>
      <protection locked="0"/>
    </xf>
    <xf numFmtId="0" fontId="63" fillId="40" borderId="72" xfId="0" applyFont="1" applyFill="1" applyBorder="1" applyAlignment="1" applyProtection="1">
      <alignment horizontal="center" vertical="center"/>
      <protection locked="0"/>
    </xf>
    <xf numFmtId="0" fontId="63" fillId="40" borderId="92" xfId="0" applyFont="1" applyFill="1" applyBorder="1" applyAlignment="1">
      <alignment horizontal="right" vertical="center"/>
    </xf>
    <xf numFmtId="0" fontId="63" fillId="40" borderId="90" xfId="0" applyFont="1" applyFill="1" applyBorder="1" applyAlignment="1">
      <alignment horizontal="right" vertical="center"/>
    </xf>
    <xf numFmtId="0" fontId="63" fillId="40" borderId="72" xfId="0" applyFont="1" applyFill="1" applyBorder="1" applyAlignment="1">
      <alignment horizontal="right" vertical="center"/>
    </xf>
    <xf numFmtId="0" fontId="34" fillId="40" borderId="44" xfId="0" applyFont="1" applyFill="1" applyBorder="1" applyAlignment="1" applyProtection="1">
      <alignment horizontal="center" vertical="center"/>
      <protection locked="0"/>
    </xf>
    <xf numFmtId="0" fontId="34" fillId="40" borderId="45" xfId="0" applyFont="1" applyFill="1" applyBorder="1" applyAlignment="1" applyProtection="1">
      <alignment horizontal="center" vertical="center"/>
      <protection locked="0"/>
    </xf>
    <xf numFmtId="0" fontId="91" fillId="0" borderId="44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45" xfId="0" applyFont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1" fillId="0" borderId="58" xfId="0" applyFont="1" applyFill="1" applyBorder="1" applyAlignment="1">
      <alignment horizontal="center" vertical="center"/>
    </xf>
    <xf numFmtId="0" fontId="96" fillId="0" borderId="44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45" xfId="0" applyFont="1" applyBorder="1" applyAlignment="1">
      <alignment horizontal="center" vertical="center"/>
    </xf>
    <xf numFmtId="0" fontId="51" fillId="0" borderId="0" xfId="0" applyFont="1" applyBorder="1" applyAlignment="1" applyProtection="1">
      <alignment horizontal="center" vertical="center"/>
      <protection/>
    </xf>
    <xf numFmtId="185" fontId="16" fillId="0" borderId="13" xfId="0" applyNumberFormat="1" applyFont="1" applyFill="1" applyBorder="1" applyAlignment="1">
      <alignment horizontal="center"/>
    </xf>
    <xf numFmtId="185" fontId="16" fillId="0" borderId="64" xfId="0" applyNumberFormat="1" applyFont="1" applyFill="1" applyBorder="1" applyAlignment="1">
      <alignment horizontal="center"/>
    </xf>
    <xf numFmtId="183" fontId="48" fillId="0" borderId="25" xfId="48" applyNumberFormat="1" applyFont="1" applyBorder="1" applyAlignment="1" applyProtection="1">
      <alignment horizontal="center" vertical="center"/>
      <protection/>
    </xf>
    <xf numFmtId="183" fontId="48" fillId="0" borderId="49" xfId="48" applyNumberFormat="1" applyFont="1" applyBorder="1" applyAlignment="1" applyProtection="1">
      <alignment horizontal="center" vertical="center"/>
      <protection/>
    </xf>
    <xf numFmtId="183" fontId="48" fillId="0" borderId="33" xfId="48" applyNumberFormat="1" applyFont="1" applyBorder="1" applyAlignment="1" applyProtection="1">
      <alignment horizontal="center" vertical="center"/>
      <protection/>
    </xf>
    <xf numFmtId="183" fontId="48" fillId="0" borderId="51" xfId="48" applyNumberFormat="1" applyFont="1" applyBorder="1" applyAlignment="1" applyProtection="1">
      <alignment horizontal="center" vertical="center"/>
      <protection/>
    </xf>
    <xf numFmtId="183" fontId="34" fillId="49" borderId="91" xfId="48" applyNumberFormat="1" applyFont="1" applyFill="1" applyBorder="1" applyAlignment="1" applyProtection="1">
      <alignment horizontal="center" vertical="center"/>
      <protection/>
    </xf>
    <xf numFmtId="183" fontId="34" fillId="49" borderId="62" xfId="48" applyNumberFormat="1" applyFont="1" applyFill="1" applyBorder="1" applyAlignment="1" applyProtection="1">
      <alignment horizontal="center" vertical="center"/>
      <protection/>
    </xf>
    <xf numFmtId="183" fontId="34" fillId="49" borderId="68" xfId="48" applyNumberFormat="1" applyFont="1" applyFill="1" applyBorder="1" applyAlignment="1" applyProtection="1">
      <alignment horizontal="center" vertical="center"/>
      <protection/>
    </xf>
    <xf numFmtId="0" fontId="51" fillId="0" borderId="44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45" xfId="0" applyFont="1" applyBorder="1" applyAlignment="1" applyProtection="1">
      <alignment horizontal="center" vertical="center"/>
      <protection/>
    </xf>
    <xf numFmtId="183" fontId="34" fillId="0" borderId="82" xfId="48" applyNumberFormat="1" applyFont="1" applyFill="1" applyBorder="1" applyAlignment="1" applyProtection="1">
      <alignment horizontal="center" vertical="center"/>
      <protection/>
    </xf>
    <xf numFmtId="183" fontId="34" fillId="0" borderId="71" xfId="48" applyNumberFormat="1" applyFont="1" applyFill="1" applyBorder="1" applyAlignment="1" applyProtection="1">
      <alignment horizontal="center" vertical="center"/>
      <protection/>
    </xf>
    <xf numFmtId="3" fontId="16" fillId="49" borderId="73" xfId="0" applyNumberFormat="1" applyFont="1" applyFill="1" applyBorder="1" applyAlignment="1" applyProtection="1">
      <alignment horizontal="center" vertical="center"/>
      <protection/>
    </xf>
    <xf numFmtId="3" fontId="16" fillId="49" borderId="42" xfId="0" applyNumberFormat="1" applyFont="1" applyFill="1" applyBorder="1" applyAlignment="1" applyProtection="1">
      <alignment horizontal="center" vertical="center"/>
      <protection/>
    </xf>
    <xf numFmtId="3" fontId="16" fillId="49" borderId="69" xfId="0" applyNumberFormat="1" applyFont="1" applyFill="1" applyBorder="1" applyAlignment="1" applyProtection="1">
      <alignment horizontal="center" vertical="center"/>
      <protection/>
    </xf>
    <xf numFmtId="185" fontId="52" fillId="49" borderId="77" xfId="0" applyNumberFormat="1" applyFont="1" applyFill="1" applyBorder="1" applyAlignment="1" applyProtection="1">
      <alignment horizontal="center" vertical="center"/>
      <protection/>
    </xf>
    <xf numFmtId="185" fontId="52" fillId="49" borderId="40" xfId="0" applyNumberFormat="1" applyFont="1" applyFill="1" applyBorder="1" applyAlignment="1" applyProtection="1">
      <alignment horizontal="center" vertical="center"/>
      <protection/>
    </xf>
    <xf numFmtId="185" fontId="52" fillId="49" borderId="70" xfId="0" applyNumberFormat="1" applyFont="1" applyFill="1" applyBorder="1" applyAlignment="1" applyProtection="1">
      <alignment horizontal="center" vertical="center"/>
      <protection/>
    </xf>
    <xf numFmtId="185" fontId="150" fillId="14" borderId="44" xfId="0" applyNumberFormat="1" applyFont="1" applyFill="1" applyBorder="1" applyAlignment="1" applyProtection="1">
      <alignment horizontal="center" vertical="center"/>
      <protection/>
    </xf>
    <xf numFmtId="185" fontId="150" fillId="14" borderId="11" xfId="0" applyNumberFormat="1" applyFont="1" applyFill="1" applyBorder="1" applyAlignment="1" applyProtection="1">
      <alignment horizontal="center" vertical="center"/>
      <protection/>
    </xf>
    <xf numFmtId="185" fontId="150" fillId="14" borderId="45" xfId="0" applyNumberFormat="1" applyFont="1" applyFill="1" applyBorder="1" applyAlignment="1" applyProtection="1">
      <alignment horizontal="center" vertical="center"/>
      <protection/>
    </xf>
    <xf numFmtId="185" fontId="34" fillId="0" borderId="44" xfId="0" applyNumberFormat="1" applyFont="1" applyFill="1" applyBorder="1" applyAlignment="1" applyProtection="1">
      <alignment horizontal="center" vertical="center"/>
      <protection/>
    </xf>
    <xf numFmtId="185" fontId="34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95" fillId="0" borderId="15" xfId="0" applyFont="1" applyBorder="1" applyAlignment="1" applyProtection="1">
      <alignment horizontal="right" vertical="center"/>
      <protection/>
    </xf>
    <xf numFmtId="0" fontId="95" fillId="0" borderId="47" xfId="0" applyFont="1" applyBorder="1" applyAlignment="1" applyProtection="1">
      <alignment horizontal="right" vertical="center"/>
      <protection/>
    </xf>
    <xf numFmtId="0" fontId="95" fillId="0" borderId="59" xfId="0" applyFont="1" applyBorder="1" applyAlignment="1" applyProtection="1">
      <alignment horizontal="right" vertical="center"/>
      <protection/>
    </xf>
    <xf numFmtId="0" fontId="48" fillId="0" borderId="44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45" xfId="0" applyFont="1" applyBorder="1" applyAlignment="1" applyProtection="1">
      <alignment horizontal="center" vertical="center"/>
      <protection/>
    </xf>
    <xf numFmtId="0" fontId="25" fillId="0" borderId="45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Border="1" applyAlignment="1">
      <alignment horizontal="center"/>
    </xf>
    <xf numFmtId="183" fontId="48" fillId="0" borderId="23" xfId="48" applyNumberFormat="1" applyFont="1" applyBorder="1" applyAlignment="1" applyProtection="1">
      <alignment horizontal="center" vertical="center"/>
      <protection/>
    </xf>
    <xf numFmtId="0" fontId="41" fillId="44" borderId="0" xfId="0" applyFont="1" applyFill="1" applyBorder="1" applyAlignment="1">
      <alignment horizontal="center"/>
    </xf>
    <xf numFmtId="0" fontId="51" fillId="44" borderId="0" xfId="0" applyFont="1" applyFill="1" applyBorder="1" applyAlignment="1">
      <alignment horizontal="center"/>
    </xf>
    <xf numFmtId="0" fontId="49" fillId="0" borderId="67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63" xfId="0" applyFont="1" applyFill="1" applyBorder="1" applyAlignment="1" applyProtection="1">
      <alignment horizontal="center"/>
      <protection/>
    </xf>
    <xf numFmtId="183" fontId="48" fillId="0" borderId="31" xfId="48" applyNumberFormat="1" applyFont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19" xfId="0" applyFont="1" applyFill="1" applyBorder="1" applyAlignment="1" applyProtection="1">
      <alignment horizontal="center"/>
      <protection/>
    </xf>
    <xf numFmtId="0" fontId="22" fillId="41" borderId="25" xfId="0" applyFont="1" applyFill="1" applyBorder="1" applyAlignment="1" applyProtection="1">
      <alignment horizontal="center" vertical="center"/>
      <protection/>
    </xf>
    <xf numFmtId="0" fontId="22" fillId="41" borderId="49" xfId="0" applyFont="1" applyFill="1" applyBorder="1" applyAlignment="1" applyProtection="1">
      <alignment horizontal="center" vertical="center"/>
      <protection/>
    </xf>
    <xf numFmtId="185" fontId="12" fillId="50" borderId="44" xfId="0" applyNumberFormat="1" applyFont="1" applyFill="1" applyBorder="1" applyAlignment="1" applyProtection="1">
      <alignment horizontal="center" vertical="center"/>
      <protection/>
    </xf>
    <xf numFmtId="185" fontId="12" fillId="50" borderId="11" xfId="0" applyNumberFormat="1" applyFont="1" applyFill="1" applyBorder="1" applyAlignment="1" applyProtection="1">
      <alignment horizontal="center" vertical="center"/>
      <protection/>
    </xf>
    <xf numFmtId="185" fontId="12" fillId="50" borderId="45" xfId="0" applyNumberFormat="1" applyFont="1" applyFill="1" applyBorder="1" applyAlignment="1" applyProtection="1">
      <alignment horizontal="center" vertical="center"/>
      <protection/>
    </xf>
    <xf numFmtId="0" fontId="22" fillId="41" borderId="39" xfId="0" applyFont="1" applyFill="1" applyBorder="1" applyAlignment="1" applyProtection="1">
      <alignment horizontal="center" vertical="center"/>
      <protection/>
    </xf>
    <xf numFmtId="0" fontId="22" fillId="41" borderId="40" xfId="0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top"/>
    </xf>
    <xf numFmtId="0" fontId="16" fillId="0" borderId="6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58" xfId="0" applyFont="1" applyBorder="1" applyAlignment="1">
      <alignment horizontal="center" vertical="top"/>
    </xf>
    <xf numFmtId="0" fontId="16" fillId="0" borderId="47" xfId="0" applyFont="1" applyBorder="1" applyAlignment="1">
      <alignment horizontal="center" vertical="top"/>
    </xf>
    <xf numFmtId="0" fontId="16" fillId="0" borderId="59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91" fillId="0" borderId="44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/>
    </xf>
    <xf numFmtId="0" fontId="91" fillId="0" borderId="45" xfId="0" applyFont="1" applyBorder="1" applyAlignment="1">
      <alignment horizontal="left" vertical="center"/>
    </xf>
    <xf numFmtId="0" fontId="51" fillId="0" borderId="42" xfId="0" applyFont="1" applyBorder="1" applyAlignment="1" applyProtection="1">
      <alignment horizontal="right" vertical="center"/>
      <protection/>
    </xf>
    <xf numFmtId="0" fontId="51" fillId="0" borderId="69" xfId="0" applyFont="1" applyBorder="1" applyAlignment="1" applyProtection="1">
      <alignment horizontal="right" vertical="center"/>
      <protection/>
    </xf>
    <xf numFmtId="0" fontId="121" fillId="0" borderId="0" xfId="0" applyFont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151" fillId="39" borderId="44" xfId="0" applyFont="1" applyFill="1" applyBorder="1" applyAlignment="1">
      <alignment horizontal="center"/>
    </xf>
    <xf numFmtId="0" fontId="151" fillId="39" borderId="11" xfId="0" applyFont="1" applyFill="1" applyBorder="1" applyAlignment="1">
      <alignment horizontal="center"/>
    </xf>
    <xf numFmtId="0" fontId="151" fillId="39" borderId="45" xfId="0" applyFont="1" applyFill="1" applyBorder="1" applyAlignment="1">
      <alignment horizontal="center"/>
    </xf>
    <xf numFmtId="0" fontId="6" fillId="2" borderId="24" xfId="0" applyFont="1" applyFill="1" applyBorder="1" applyAlignment="1" applyProtection="1">
      <alignment horizontal="left" vertical="center"/>
      <protection/>
    </xf>
    <xf numFmtId="0" fontId="6" fillId="2" borderId="63" xfId="0" applyFont="1" applyFill="1" applyBorder="1" applyAlignment="1" applyProtection="1">
      <alignment horizontal="left" vertical="center"/>
      <protection/>
    </xf>
    <xf numFmtId="190" fontId="22" fillId="41" borderId="56" xfId="0" applyNumberFormat="1" applyFont="1" applyFill="1" applyBorder="1" applyAlignment="1" applyProtection="1">
      <alignment horizontal="left" vertical="center"/>
      <protection/>
    </xf>
    <xf numFmtId="0" fontId="6" fillId="2" borderId="41" xfId="0" applyFont="1" applyFill="1" applyBorder="1" applyAlignment="1" applyProtection="1">
      <alignment horizontal="center" vertical="center"/>
      <protection/>
    </xf>
    <xf numFmtId="0" fontId="6" fillId="2" borderId="56" xfId="0" applyFont="1" applyFill="1" applyBorder="1" applyAlignment="1" applyProtection="1">
      <alignment horizontal="center" vertical="center"/>
      <protection/>
    </xf>
    <xf numFmtId="0" fontId="22" fillId="41" borderId="56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49" xfId="0" applyFont="1" applyFill="1" applyBorder="1" applyAlignment="1" applyProtection="1">
      <alignment horizontal="left" vertical="center"/>
      <protection/>
    </xf>
    <xf numFmtId="0" fontId="18" fillId="41" borderId="25" xfId="0" applyFont="1" applyFill="1" applyBorder="1" applyAlignment="1" applyProtection="1">
      <alignment horizontal="center" vertical="center"/>
      <protection/>
    </xf>
    <xf numFmtId="185" fontId="51" fillId="0" borderId="25" xfId="0" applyNumberFormat="1" applyFont="1" applyBorder="1" applyAlignment="1" applyProtection="1">
      <alignment horizontal="center"/>
      <protection/>
    </xf>
    <xf numFmtId="185" fontId="51" fillId="0" borderId="49" xfId="0" applyNumberFormat="1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22" fillId="41" borderId="84" xfId="0" applyFont="1" applyFill="1" applyBorder="1" applyAlignment="1" applyProtection="1">
      <alignment horizontal="center" vertical="center"/>
      <protection/>
    </xf>
    <xf numFmtId="0" fontId="6" fillId="2" borderId="31" xfId="0" applyFont="1" applyFill="1" applyBorder="1" applyAlignment="1" applyProtection="1">
      <alignment horizontal="left" vertical="center"/>
      <protection/>
    </xf>
    <xf numFmtId="0" fontId="6" fillId="2" borderId="33" xfId="0" applyFont="1" applyFill="1" applyBorder="1" applyAlignment="1" applyProtection="1">
      <alignment horizontal="left" vertical="center"/>
      <protection/>
    </xf>
    <xf numFmtId="0" fontId="27" fillId="0" borderId="0" xfId="0" applyFont="1" applyBorder="1" applyAlignment="1">
      <alignment horizontal="center"/>
    </xf>
    <xf numFmtId="0" fontId="22" fillId="41" borderId="23" xfId="0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/>
      <protection/>
    </xf>
    <xf numFmtId="0" fontId="22" fillId="2" borderId="44" xfId="0" applyFont="1" applyFill="1" applyBorder="1" applyAlignment="1" applyProtection="1">
      <alignment horizontal="center" vertical="center"/>
      <protection/>
    </xf>
    <xf numFmtId="0" fontId="22" fillId="2" borderId="11" xfId="0" applyFont="1" applyFill="1" applyBorder="1" applyAlignment="1" applyProtection="1">
      <alignment horizontal="center" vertical="center"/>
      <protection/>
    </xf>
    <xf numFmtId="0" fontId="22" fillId="2" borderId="45" xfId="0" applyFont="1" applyFill="1" applyBorder="1" applyAlignment="1" applyProtection="1">
      <alignment horizontal="center" vertical="center"/>
      <protection/>
    </xf>
    <xf numFmtId="185" fontId="51" fillId="0" borderId="36" xfId="0" applyNumberFormat="1" applyFont="1" applyBorder="1" applyAlignment="1" applyProtection="1">
      <alignment horizontal="center"/>
      <protection/>
    </xf>
    <xf numFmtId="185" fontId="51" fillId="0" borderId="48" xfId="0" applyNumberFormat="1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185" fontId="51" fillId="0" borderId="25" xfId="0" applyNumberFormat="1" applyFont="1" applyFill="1" applyBorder="1" applyAlignment="1" applyProtection="1">
      <alignment horizontal="center"/>
      <protection/>
    </xf>
    <xf numFmtId="185" fontId="51" fillId="0" borderId="49" xfId="0" applyNumberFormat="1" applyFont="1" applyFill="1" applyBorder="1" applyAlignment="1" applyProtection="1">
      <alignment horizontal="center"/>
      <protection/>
    </xf>
    <xf numFmtId="0" fontId="22" fillId="41" borderId="25" xfId="0" applyFont="1" applyFill="1" applyBorder="1" applyAlignment="1" applyProtection="1">
      <alignment horizontal="left" vertical="center"/>
      <protection/>
    </xf>
    <xf numFmtId="0" fontId="27" fillId="44" borderId="0" xfId="0" applyFont="1" applyFill="1" applyBorder="1" applyAlignment="1">
      <alignment horizontal="center"/>
    </xf>
    <xf numFmtId="0" fontId="27" fillId="44" borderId="19" xfId="0" applyFont="1" applyFill="1" applyBorder="1" applyAlignment="1">
      <alignment horizontal="center"/>
    </xf>
    <xf numFmtId="0" fontId="92" fillId="0" borderId="44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7" fillId="0" borderId="47" xfId="0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78" fillId="0" borderId="12" xfId="0" applyFont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59" xfId="0" applyFont="1" applyBorder="1" applyAlignment="1">
      <alignment horizontal="center" vertical="center"/>
    </xf>
    <xf numFmtId="0" fontId="27" fillId="0" borderId="17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2" fillId="0" borderId="64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58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47" xfId="0" applyFont="1" applyFill="1" applyBorder="1" applyAlignment="1" applyProtection="1">
      <alignment horizontal="center" vertical="center"/>
      <protection locked="0"/>
    </xf>
    <xf numFmtId="0" fontId="52" fillId="0" borderId="59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/>
    </xf>
    <xf numFmtId="0" fontId="34" fillId="36" borderId="15" xfId="0" applyFont="1" applyFill="1" applyBorder="1" applyAlignment="1" applyProtection="1">
      <alignment horizontal="center"/>
      <protection/>
    </xf>
    <xf numFmtId="0" fontId="34" fillId="36" borderId="47" xfId="0" applyFont="1" applyFill="1" applyBorder="1" applyAlignment="1" applyProtection="1">
      <alignment horizontal="center"/>
      <protection/>
    </xf>
    <xf numFmtId="0" fontId="34" fillId="36" borderId="59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64" fillId="0" borderId="2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190" fontId="0" fillId="0" borderId="0" xfId="0" applyNumberFormat="1" applyBorder="1" applyAlignment="1">
      <alignment horizontal="left"/>
    </xf>
    <xf numFmtId="0" fontId="0" fillId="0" borderId="4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20" fillId="0" borderId="9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6" xfId="0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88" fillId="0" borderId="12" xfId="0" applyFont="1" applyBorder="1" applyAlignment="1">
      <alignment horizontal="left" vertical="center"/>
    </xf>
    <xf numFmtId="0" fontId="88" fillId="0" borderId="13" xfId="0" applyFont="1" applyBorder="1" applyAlignment="1">
      <alignment horizontal="left" vertical="center"/>
    </xf>
    <xf numFmtId="0" fontId="88" fillId="0" borderId="64" xfId="0" applyFont="1" applyBorder="1" applyAlignment="1">
      <alignment horizontal="left" vertical="center"/>
    </xf>
    <xf numFmtId="0" fontId="88" fillId="0" borderId="15" xfId="0" applyFont="1" applyBorder="1" applyAlignment="1">
      <alignment horizontal="left" vertical="center"/>
    </xf>
    <xf numFmtId="0" fontId="88" fillId="0" borderId="47" xfId="0" applyFont="1" applyBorder="1" applyAlignment="1">
      <alignment horizontal="left" vertical="center"/>
    </xf>
    <xf numFmtId="0" fontId="88" fillId="0" borderId="59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left"/>
      <protection/>
    </xf>
    <xf numFmtId="185" fontId="51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 locked="0"/>
    </xf>
    <xf numFmtId="0" fontId="51" fillId="0" borderId="0" xfId="0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/>
    </xf>
    <xf numFmtId="1" fontId="84" fillId="0" borderId="0" xfId="0" applyNumberFormat="1" applyFont="1" applyBorder="1" applyAlignment="1">
      <alignment horizontal="center"/>
    </xf>
    <xf numFmtId="0" fontId="84" fillId="0" borderId="0" xfId="0" applyFont="1" applyBorder="1" applyAlignment="1" applyProtection="1">
      <alignment horizontal="right"/>
      <protection/>
    </xf>
    <xf numFmtId="3" fontId="87" fillId="0" borderId="0" xfId="48" applyNumberFormat="1" applyFont="1" applyBorder="1" applyAlignment="1" applyProtection="1">
      <alignment horizontal="left" vertical="center"/>
      <protection/>
    </xf>
    <xf numFmtId="0" fontId="83" fillId="0" borderId="0" xfId="0" applyFont="1" applyBorder="1" applyAlignment="1">
      <alignment horizontal="left" vertical="center"/>
    </xf>
    <xf numFmtId="0" fontId="88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185" fontId="51" fillId="0" borderId="0" xfId="0" applyNumberFormat="1" applyFont="1" applyBorder="1" applyAlignment="1">
      <alignment horizontal="center"/>
    </xf>
    <xf numFmtId="0" fontId="34" fillId="0" borderId="0" xfId="0" applyFont="1" applyFill="1" applyBorder="1" applyAlignment="1" applyProtection="1">
      <alignment horizontal="center" vertical="center"/>
      <protection/>
    </xf>
    <xf numFmtId="1" fontId="83" fillId="0" borderId="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/>
    </xf>
    <xf numFmtId="0" fontId="8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83" fillId="0" borderId="0" xfId="0" applyFont="1" applyBorder="1" applyAlignment="1" applyProtection="1">
      <alignment horizontal="center"/>
      <protection/>
    </xf>
    <xf numFmtId="0" fontId="51" fillId="0" borderId="19" xfId="0" applyFont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left"/>
    </xf>
    <xf numFmtId="0" fontId="51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>
      <alignment horizontal="left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/>
    </xf>
    <xf numFmtId="0" fontId="48" fillId="0" borderId="58" xfId="0" applyFont="1" applyBorder="1" applyAlignment="1" applyProtection="1">
      <alignment horizontal="center"/>
      <protection/>
    </xf>
    <xf numFmtId="0" fontId="80" fillId="0" borderId="0" xfId="0" applyFont="1" applyAlignment="1">
      <alignment horizontal="center" vertical="center"/>
    </xf>
    <xf numFmtId="0" fontId="81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 locked="0"/>
    </xf>
    <xf numFmtId="0" fontId="51" fillId="48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41" fillId="0" borderId="56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  <xf numFmtId="185" fontId="7" fillId="0" borderId="0" xfId="0" applyNumberFormat="1" applyFont="1" applyFill="1" applyBorder="1" applyAlignment="1" applyProtection="1">
      <alignment horizontal="center" vertical="center"/>
      <protection/>
    </xf>
    <xf numFmtId="0" fontId="5" fillId="44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41" fillId="0" borderId="58" xfId="0" applyFont="1" applyFill="1" applyBorder="1" applyAlignment="1">
      <alignment horizontal="center" vertical="top"/>
    </xf>
    <xf numFmtId="0" fontId="41" fillId="0" borderId="15" xfId="0" applyFont="1" applyFill="1" applyBorder="1" applyAlignment="1">
      <alignment horizontal="center" vertical="top"/>
    </xf>
    <xf numFmtId="0" fontId="41" fillId="0" borderId="47" xfId="0" applyFont="1" applyFill="1" applyBorder="1" applyAlignment="1">
      <alignment horizontal="center" vertical="top"/>
    </xf>
    <xf numFmtId="0" fontId="41" fillId="0" borderId="59" xfId="0" applyFont="1" applyFill="1" applyBorder="1" applyAlignment="1">
      <alignment horizontal="center" vertical="top"/>
    </xf>
    <xf numFmtId="0" fontId="21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>
      <alignment horizontal="left"/>
    </xf>
    <xf numFmtId="0" fontId="18" fillId="0" borderId="38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13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2" fillId="0" borderId="38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8" fillId="0" borderId="0" xfId="0" applyFont="1" applyFill="1" applyAlignment="1" applyProtection="1">
      <alignment horizontal="left" vertical="center"/>
      <protection/>
    </xf>
    <xf numFmtId="0" fontId="41" fillId="0" borderId="41" xfId="0" applyFont="1" applyFill="1" applyBorder="1" applyAlignment="1" applyProtection="1">
      <alignment horizontal="center"/>
      <protection/>
    </xf>
    <xf numFmtId="0" fontId="18" fillId="0" borderId="37" xfId="0" applyFont="1" applyFill="1" applyBorder="1" applyAlignment="1" applyProtection="1">
      <alignment horizontal="center"/>
      <protection locked="0"/>
    </xf>
    <xf numFmtId="0" fontId="18" fillId="0" borderId="38" xfId="0" applyFont="1" applyFill="1" applyBorder="1" applyAlignment="1" applyProtection="1">
      <alignment horizontal="center"/>
      <protection locked="0"/>
    </xf>
    <xf numFmtId="183" fontId="7" fillId="0" borderId="0" xfId="48" applyNumberFormat="1" applyFont="1" applyFill="1" applyAlignment="1" applyProtection="1">
      <alignment horizontal="center" vertical="center"/>
      <protection/>
    </xf>
    <xf numFmtId="0" fontId="4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1" fillId="0" borderId="12" xfId="0" applyFont="1" applyFill="1" applyBorder="1" applyAlignment="1" applyProtection="1">
      <alignment horizontal="left" vertical="top"/>
      <protection/>
    </xf>
    <xf numFmtId="0" fontId="21" fillId="0" borderId="13" xfId="0" applyFont="1" applyFill="1" applyBorder="1" applyAlignment="1" applyProtection="1">
      <alignment horizontal="left" vertical="top"/>
      <protection/>
    </xf>
    <xf numFmtId="0" fontId="21" fillId="0" borderId="64" xfId="0" applyFont="1" applyFill="1" applyBorder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justify"/>
      <protection/>
    </xf>
    <xf numFmtId="0" fontId="6" fillId="0" borderId="0" xfId="0" applyFont="1" applyFill="1" applyAlignment="1" applyProtection="1">
      <alignment horizontal="left" vertical="justify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0" fontId="41" fillId="0" borderId="64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center" vertical="center" wrapText="1"/>
      <protection/>
    </xf>
    <xf numFmtId="0" fontId="41" fillId="0" borderId="47" xfId="0" applyFont="1" applyFill="1" applyBorder="1" applyAlignment="1" applyProtection="1">
      <alignment horizontal="center" vertical="center" wrapText="1"/>
      <protection/>
    </xf>
    <xf numFmtId="0" fontId="41" fillId="0" borderId="5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left" vertical="justify"/>
    </xf>
    <xf numFmtId="0" fontId="6" fillId="0" borderId="0" xfId="0" applyFont="1" applyFill="1" applyAlignment="1">
      <alignment horizontal="right"/>
    </xf>
    <xf numFmtId="0" fontId="4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center" vertical="justify"/>
      <protection/>
    </xf>
    <xf numFmtId="0" fontId="21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83" fontId="77" fillId="0" borderId="0" xfId="48" applyNumberFormat="1" applyFont="1" applyFill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 vertical="center"/>
    </xf>
    <xf numFmtId="190" fontId="41" fillId="0" borderId="0" xfId="0" applyNumberFormat="1" applyFont="1" applyFill="1" applyAlignment="1" applyProtection="1">
      <alignment horizontal="center"/>
      <protection/>
    </xf>
    <xf numFmtId="190" fontId="22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9" fillId="0" borderId="2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59" fillId="0" borderId="21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189" fontId="0" fillId="0" borderId="21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9" fillId="34" borderId="44" xfId="0" applyFont="1" applyFill="1" applyBorder="1" applyAlignment="1" applyProtection="1">
      <alignment horizontal="center"/>
      <protection hidden="1"/>
    </xf>
    <xf numFmtId="0" fontId="19" fillId="34" borderId="45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>
      <alignment horizontal="center"/>
    </xf>
    <xf numFmtId="0" fontId="0" fillId="36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center" wrapText="1"/>
    </xf>
    <xf numFmtId="188" fontId="18" fillId="0" borderId="0" xfId="48" applyNumberFormat="1" applyFont="1" applyBorder="1" applyAlignment="1" applyProtection="1">
      <alignment horizontal="center"/>
      <protection/>
    </xf>
    <xf numFmtId="0" fontId="59" fillId="0" borderId="1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88" fontId="13" fillId="0" borderId="10" xfId="48" applyNumberFormat="1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left"/>
    </xf>
    <xf numFmtId="0" fontId="0" fillId="0" borderId="2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4" fillId="0" borderId="18" xfId="0" applyFont="1" applyBorder="1" applyAlignment="1" applyProtection="1">
      <alignment horizontal="justify" vertical="top" wrapText="1"/>
      <protection locked="0"/>
    </xf>
    <xf numFmtId="0" fontId="14" fillId="0" borderId="21" xfId="0" applyFont="1" applyBorder="1" applyAlignment="1" applyProtection="1">
      <alignment horizontal="justify" vertical="top" wrapText="1"/>
      <protection locked="0"/>
    </xf>
    <xf numFmtId="0" fontId="14" fillId="0" borderId="16" xfId="0" applyFont="1" applyBorder="1" applyAlignment="1" applyProtection="1">
      <alignment horizontal="justify" vertical="top" wrapText="1"/>
      <protection locked="0"/>
    </xf>
    <xf numFmtId="0" fontId="14" fillId="0" borderId="17" xfId="0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 applyProtection="1">
      <alignment horizontal="justify" vertical="top" wrapText="1"/>
      <protection locked="0"/>
    </xf>
    <xf numFmtId="0" fontId="14" fillId="0" borderId="19" xfId="0" applyFont="1" applyBorder="1" applyAlignment="1" applyProtection="1">
      <alignment horizontal="justify" vertical="top" wrapText="1"/>
      <protection locked="0"/>
    </xf>
    <xf numFmtId="0" fontId="14" fillId="0" borderId="20" xfId="0" applyFont="1" applyBorder="1" applyAlignment="1" applyProtection="1">
      <alignment horizontal="justify" vertical="top" wrapText="1"/>
      <protection locked="0"/>
    </xf>
    <xf numFmtId="0" fontId="14" fillId="0" borderId="29" xfId="0" applyFont="1" applyBorder="1" applyAlignment="1" applyProtection="1">
      <alignment horizontal="justify" vertical="top" wrapText="1"/>
      <protection locked="0"/>
    </xf>
    <xf numFmtId="0" fontId="14" fillId="0" borderId="46" xfId="0" applyFont="1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189" fontId="0" fillId="0" borderId="10" xfId="0" applyNumberFormat="1" applyFont="1" applyBorder="1" applyAlignment="1">
      <alignment horizontal="center" vertical="center"/>
    </xf>
    <xf numFmtId="189" fontId="0" fillId="0" borderId="6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189" fontId="0" fillId="0" borderId="0" xfId="0" applyNumberFormat="1" applyFont="1" applyBorder="1" applyAlignment="1">
      <alignment horizontal="center" vertical="center"/>
    </xf>
    <xf numFmtId="189" fontId="0" fillId="0" borderId="19" xfId="0" applyNumberFormat="1" applyFont="1" applyBorder="1" applyAlignment="1">
      <alignment horizontal="center" vertical="center"/>
    </xf>
    <xf numFmtId="189" fontId="27" fillId="0" borderId="11" xfId="0" applyNumberFormat="1" applyFont="1" applyBorder="1" applyAlignment="1">
      <alignment horizontal="center" vertical="center"/>
    </xf>
    <xf numFmtId="189" fontId="27" fillId="0" borderId="45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3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0" fontId="9" fillId="0" borderId="24" xfId="0" applyNumberFormat="1" applyFont="1" applyBorder="1" applyAlignment="1" applyProtection="1">
      <alignment horizontal="center"/>
      <protection hidden="1"/>
    </xf>
    <xf numFmtId="180" fontId="9" fillId="0" borderId="10" xfId="0" applyNumberFormat="1" applyFont="1" applyBorder="1" applyAlignment="1" applyProtection="1">
      <alignment horizontal="center"/>
      <protection hidden="1"/>
    </xf>
    <xf numFmtId="180" fontId="9" fillId="0" borderId="63" xfId="0" applyNumberFormat="1" applyFont="1" applyBorder="1" applyAlignment="1" applyProtection="1">
      <alignment horizontal="center"/>
      <protection hidden="1"/>
    </xf>
    <xf numFmtId="0" fontId="59" fillId="0" borderId="10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3" xfId="0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88" fontId="13" fillId="0" borderId="21" xfId="48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188" fontId="62" fillId="0" borderId="12" xfId="48" applyNumberFormat="1" applyFont="1" applyBorder="1" applyAlignment="1" applyProtection="1">
      <alignment horizontal="center" vertical="center"/>
      <protection/>
    </xf>
    <xf numFmtId="188" fontId="62" fillId="0" borderId="13" xfId="48" applyNumberFormat="1" applyFont="1" applyBorder="1" applyAlignment="1" applyProtection="1">
      <alignment horizontal="center" vertical="center"/>
      <protection/>
    </xf>
    <xf numFmtId="188" fontId="62" fillId="0" borderId="64" xfId="48" applyNumberFormat="1" applyFont="1" applyBorder="1" applyAlignment="1" applyProtection="1">
      <alignment horizontal="center" vertical="center"/>
      <protection/>
    </xf>
    <xf numFmtId="188" fontId="62" fillId="0" borderId="15" xfId="48" applyNumberFormat="1" applyFont="1" applyBorder="1" applyAlignment="1" applyProtection="1">
      <alignment horizontal="center" vertical="center"/>
      <protection/>
    </xf>
    <xf numFmtId="188" fontId="62" fillId="0" borderId="47" xfId="48" applyNumberFormat="1" applyFont="1" applyBorder="1" applyAlignment="1" applyProtection="1">
      <alignment horizontal="center" vertical="center"/>
      <protection/>
    </xf>
    <xf numFmtId="188" fontId="62" fillId="0" borderId="59" xfId="48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85</xdr:row>
      <xdr:rowOff>695325</xdr:rowOff>
    </xdr:from>
    <xdr:to>
      <xdr:col>11</xdr:col>
      <xdr:colOff>438150</xdr:colOff>
      <xdr:row>90</xdr:row>
      <xdr:rowOff>266700</xdr:rowOff>
    </xdr:to>
    <xdr:sp>
      <xdr:nvSpPr>
        <xdr:cNvPr id="1" name="WordArt 2"/>
        <xdr:cNvSpPr>
          <a:spLocks/>
        </xdr:cNvSpPr>
      </xdr:nvSpPr>
      <xdr:spPr>
        <a:xfrm rot="19853917">
          <a:off x="8934450" y="21269325"/>
          <a:ext cx="3609975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79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Baskerville Old Face"/>
              <a:cs typeface="Baskerville Old Face"/>
            </a:rPr>
            <a:t>C.T.P.B.A.Distrito   II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590550</xdr:colOff>
      <xdr:row>7</xdr:row>
      <xdr:rowOff>514350</xdr:rowOff>
    </xdr:to>
    <xdr:pic>
      <xdr:nvPicPr>
        <xdr:cNvPr id="2" name="2 Imagen" descr="LOGO H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657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133350</xdr:colOff>
      <xdr:row>7</xdr:row>
      <xdr:rowOff>114300</xdr:rowOff>
    </xdr:to>
    <xdr:pic>
      <xdr:nvPicPr>
        <xdr:cNvPr id="1" name="Picture 2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32194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904875</xdr:colOff>
      <xdr:row>5</xdr:row>
      <xdr:rowOff>152400</xdr:rowOff>
    </xdr:to>
    <xdr:pic>
      <xdr:nvPicPr>
        <xdr:cNvPr id="1" name="Picture 2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62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10</xdr:col>
      <xdr:colOff>123825</xdr:colOff>
      <xdr:row>7</xdr:row>
      <xdr:rowOff>161925</xdr:rowOff>
    </xdr:to>
    <xdr:pic>
      <xdr:nvPicPr>
        <xdr:cNvPr id="1" name="Picture 2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628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20</xdr:col>
      <xdr:colOff>76200</xdr:colOff>
      <xdr:row>3</xdr:row>
      <xdr:rowOff>38100</xdr:rowOff>
    </xdr:to>
    <xdr:pic>
      <xdr:nvPicPr>
        <xdr:cNvPr id="1" name="Picture 2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3305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57150</xdr:colOff>
      <xdr:row>58</xdr:row>
      <xdr:rowOff>209550</xdr:rowOff>
    </xdr:from>
    <xdr:to>
      <xdr:col>59</xdr:col>
      <xdr:colOff>85725</xdr:colOff>
      <xdr:row>64</xdr:row>
      <xdr:rowOff>142875</xdr:rowOff>
    </xdr:to>
    <xdr:sp>
      <xdr:nvSpPr>
        <xdr:cNvPr id="2" name="WordArt 2"/>
        <xdr:cNvSpPr>
          <a:spLocks/>
        </xdr:cNvSpPr>
      </xdr:nvSpPr>
      <xdr:spPr>
        <a:xfrm rot="19536716">
          <a:off x="6496050" y="15582900"/>
          <a:ext cx="36290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C.T.P.B.A</a:t>
          </a:r>
          <a:r>
            <a:rPr lang="en-US" cap="none" sz="3600" b="0" i="0" u="none" baseline="0"/>
            <a:t>.
</a:t>
          </a:r>
          <a:r>
            <a:rPr lang="en-US" cap="none" sz="3600" b="0" i="0" u="none" baseline="0"/>
            <a:t>Distrito  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51</xdr:col>
      <xdr:colOff>104775</xdr:colOff>
      <xdr:row>7</xdr:row>
      <xdr:rowOff>76200</xdr:rowOff>
    </xdr:to>
    <xdr:pic>
      <xdr:nvPicPr>
        <xdr:cNvPr id="1" name="Imagen 2" descr="encabeza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029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cuments\Downloads\viejos\2019\22000%20CERTIFICADO%20DE%20CONSTRUCTOR%2001-04-2019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%20ARCHIVOS\CONTRATO%20DE%20OBRA\2019\10800%20CONSTRUCTOR%202016-09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Carlos\Desktop\44.550%20contratos%201-4-2021\44550%20-%20CERTIFICADO%20CONSTRUCCION%20-%2001-04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E DATOS"/>
      <sheetName val="CERTIFICADO DE CONSTRUCCION"/>
      <sheetName val="PLANILLA DE CALCULOS "/>
      <sheetName val="CATEGORIZACION DE VIV. UNIFAMIL"/>
      <sheetName val="ACTA ESTADO DE OBRA"/>
      <sheetName val="ARBA R-115"/>
      <sheetName val="Hoja1"/>
    </sheetNames>
    <sheetDataSet>
      <sheetData sheetId="0">
        <row r="3">
          <cell r="F3" t="str">
            <v>#</v>
          </cell>
        </row>
        <row r="4">
          <cell r="F4" t="str">
            <v>#</v>
          </cell>
        </row>
        <row r="5">
          <cell r="F5" t="str">
            <v>#</v>
          </cell>
        </row>
        <row r="6">
          <cell r="F6" t="str">
            <v>#</v>
          </cell>
        </row>
        <row r="7">
          <cell r="F7" t="str">
            <v>#</v>
          </cell>
        </row>
        <row r="8">
          <cell r="F8" t="str">
            <v>#</v>
          </cell>
        </row>
        <row r="17">
          <cell r="F17" t="str">
            <v>#</v>
          </cell>
        </row>
        <row r="20">
          <cell r="F20" t="str">
            <v>#</v>
          </cell>
        </row>
        <row r="26">
          <cell r="F26" t="str">
            <v>#</v>
          </cell>
        </row>
        <row r="27">
          <cell r="F27" t="str">
            <v>#</v>
          </cell>
        </row>
        <row r="28">
          <cell r="F28" t="str">
            <v>#</v>
          </cell>
        </row>
        <row r="29">
          <cell r="F29" t="str">
            <v>#</v>
          </cell>
        </row>
        <row r="34">
          <cell r="F34" t="str">
            <v>#</v>
          </cell>
        </row>
        <row r="36">
          <cell r="F36" t="str">
            <v>#</v>
          </cell>
        </row>
        <row r="38">
          <cell r="F38" t="str">
            <v>#</v>
          </cell>
        </row>
        <row r="39">
          <cell r="F39" t="str">
            <v>#</v>
          </cell>
        </row>
        <row r="40">
          <cell r="F40" t="str">
            <v>#</v>
          </cell>
        </row>
        <row r="41">
          <cell r="F41" t="str">
            <v>#</v>
          </cell>
        </row>
        <row r="42">
          <cell r="F42" t="str">
            <v>#</v>
          </cell>
        </row>
        <row r="44">
          <cell r="F44" t="str">
            <v>#</v>
          </cell>
        </row>
        <row r="45">
          <cell r="F45" t="str">
            <v>#</v>
          </cell>
        </row>
        <row r="46">
          <cell r="F46" t="str">
            <v>#</v>
          </cell>
        </row>
        <row r="68">
          <cell r="M68">
            <v>555</v>
          </cell>
        </row>
        <row r="108">
          <cell r="G108">
            <v>0</v>
          </cell>
        </row>
        <row r="110">
          <cell r="B110" t="str">
            <v>cincuenta mil trescientos ochenta pesos</v>
          </cell>
        </row>
      </sheetData>
      <sheetData sheetId="2">
        <row r="13">
          <cell r="C13" t="str">
            <v>1.2.1.</v>
          </cell>
          <cell r="F13">
            <v>200</v>
          </cell>
          <cell r="H13">
            <v>15399.999999999998</v>
          </cell>
          <cell r="J13">
            <v>3079999.9999999995</v>
          </cell>
        </row>
        <row r="14">
          <cell r="C14" t="str">
            <v>1.2.1.</v>
          </cell>
          <cell r="F14">
            <v>0</v>
          </cell>
          <cell r="J14">
            <v>0</v>
          </cell>
        </row>
        <row r="15">
          <cell r="C15" t="str">
            <v>1.2.1.</v>
          </cell>
          <cell r="F15">
            <v>0</v>
          </cell>
          <cell r="G15" t="str">
            <v>m2 a razon de</v>
          </cell>
          <cell r="H15">
            <v>15399.999999999998</v>
          </cell>
          <cell r="I15" t="str">
            <v>$/m2</v>
          </cell>
          <cell r="J15">
            <v>0</v>
          </cell>
        </row>
        <row r="16">
          <cell r="C16" t="str">
            <v>1.2.1.</v>
          </cell>
          <cell r="F16">
            <v>0</v>
          </cell>
          <cell r="G16" t="str">
            <v>m2 a razon de</v>
          </cell>
          <cell r="H16">
            <v>15399.999999999998</v>
          </cell>
          <cell r="I16" t="str">
            <v>$/m2</v>
          </cell>
          <cell r="J16">
            <v>0</v>
          </cell>
        </row>
        <row r="19">
          <cell r="C19" t="str">
            <v>  </v>
          </cell>
          <cell r="F19">
            <v>0</v>
          </cell>
          <cell r="H19">
            <v>0</v>
          </cell>
          <cell r="J19">
            <v>0</v>
          </cell>
        </row>
        <row r="21">
          <cell r="C21" t="str">
            <v> 0.0</v>
          </cell>
          <cell r="F21">
            <v>0</v>
          </cell>
          <cell r="H21">
            <v>0</v>
          </cell>
          <cell r="J21">
            <v>0</v>
          </cell>
        </row>
        <row r="22">
          <cell r="C22" t="str">
            <v> 0.0</v>
          </cell>
          <cell r="F22">
            <v>0</v>
          </cell>
          <cell r="J22">
            <v>0</v>
          </cell>
        </row>
        <row r="23">
          <cell r="C23" t="str">
            <v> 0.0</v>
          </cell>
          <cell r="F23">
            <v>0</v>
          </cell>
          <cell r="G23" t="str">
            <v>m2 a razon de</v>
          </cell>
          <cell r="H23">
            <v>0</v>
          </cell>
          <cell r="I23" t="str">
            <v>$/m2</v>
          </cell>
          <cell r="J23">
            <v>0</v>
          </cell>
        </row>
        <row r="24">
          <cell r="C24" t="str">
            <v> 0.0</v>
          </cell>
          <cell r="F24">
            <v>0</v>
          </cell>
          <cell r="G24" t="str">
            <v>m2 a razon de</v>
          </cell>
          <cell r="H24">
            <v>0</v>
          </cell>
          <cell r="I24" t="str">
            <v>$/m2</v>
          </cell>
          <cell r="J24">
            <v>0</v>
          </cell>
        </row>
        <row r="26">
          <cell r="J26">
            <v>3079999.9999999995</v>
          </cell>
        </row>
        <row r="34">
          <cell r="I34">
            <v>3079999.9999999995</v>
          </cell>
        </row>
        <row r="35">
          <cell r="E35">
            <v>1.7</v>
          </cell>
          <cell r="I35">
            <v>1100000</v>
          </cell>
          <cell r="K35">
            <v>18700</v>
          </cell>
        </row>
        <row r="36">
          <cell r="E36">
            <v>1.6</v>
          </cell>
          <cell r="I36">
            <v>1979999.9999999995</v>
          </cell>
          <cell r="K36">
            <v>31679.999999999993</v>
          </cell>
        </row>
        <row r="37">
          <cell r="K37">
            <v>50379.99999999999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CONTRATO PROFESIONAL"/>
      <sheetName val="INGRESO DE DATOS"/>
      <sheetName val="PLANILLA DE CALCULOS "/>
    </sheetNames>
    <sheetDataSet>
      <sheetData sheetId="2">
        <row r="7">
          <cell r="F7" t="str">
            <v>#</v>
          </cell>
        </row>
        <row r="8">
          <cell r="F8" t="str">
            <v>#</v>
          </cell>
        </row>
        <row r="11">
          <cell r="F11" t="str">
            <v>#</v>
          </cell>
        </row>
        <row r="12">
          <cell r="F12" t="str">
            <v>#</v>
          </cell>
        </row>
        <row r="14">
          <cell r="F14" t="str">
            <v>#</v>
          </cell>
        </row>
        <row r="15">
          <cell r="F15" t="str">
            <v>#</v>
          </cell>
        </row>
        <row r="17">
          <cell r="F17" t="str">
            <v>#</v>
          </cell>
        </row>
        <row r="18">
          <cell r="F18" t="str">
            <v>#</v>
          </cell>
        </row>
        <row r="19">
          <cell r="F19" t="str">
            <v>#</v>
          </cell>
        </row>
        <row r="20">
          <cell r="F20" t="str">
            <v>#</v>
          </cell>
        </row>
        <row r="24">
          <cell r="F24" t="str">
            <v>#</v>
          </cell>
        </row>
        <row r="31">
          <cell r="F31" t="str">
            <v>#</v>
          </cell>
        </row>
        <row r="35">
          <cell r="F35" t="str">
            <v> </v>
          </cell>
        </row>
      </sheetData>
      <sheetData sheetId="3">
        <row r="11">
          <cell r="B11" t="str">
            <v>Categ.</v>
          </cell>
          <cell r="D11" t="str">
            <v>cub.</v>
          </cell>
          <cell r="G11" t="str">
            <v>m2, a razon de</v>
          </cell>
          <cell r="I11" t="str">
            <v>$/m2</v>
          </cell>
        </row>
        <row r="12">
          <cell r="B12" t="str">
            <v>Categ.</v>
          </cell>
          <cell r="D12" t="str">
            <v>s/cub.</v>
          </cell>
          <cell r="G12" t="str">
            <v>m2, a razon de</v>
          </cell>
          <cell r="I12" t="str">
            <v>$/m2</v>
          </cell>
        </row>
        <row r="13">
          <cell r="B13" t="str">
            <v>Categ.</v>
          </cell>
          <cell r="D13" t="str">
            <v>cub.</v>
          </cell>
          <cell r="G13" t="str">
            <v>m2, a razon de</v>
          </cell>
          <cell r="I13" t="str">
            <v>$/m2</v>
          </cell>
        </row>
        <row r="14">
          <cell r="B14" t="str">
            <v>Categ.</v>
          </cell>
          <cell r="D14" t="str">
            <v>s/cub.</v>
          </cell>
          <cell r="G14" t="str">
            <v>m2, a razon de</v>
          </cell>
          <cell r="I14" t="str">
            <v>$/m2</v>
          </cell>
        </row>
        <row r="15">
          <cell r="B1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INGRESO DE DATOS"/>
      <sheetName val="CERTIFICADO"/>
      <sheetName val="ARBA R-115"/>
      <sheetName val="CATEGORIZACION DE VIV. UNIF."/>
      <sheetName val="ACTA ESTADO DE OBRA"/>
      <sheetName val="GASTOS"/>
      <sheetName val="Hoja1"/>
      <sheetName val="CONTRATO PROF."/>
      <sheetName val="Art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K99"/>
  <sheetViews>
    <sheetView zoomScalePageLayoutView="0" workbookViewId="0" topLeftCell="A1">
      <selection activeCell="M34" sqref="M34"/>
    </sheetView>
  </sheetViews>
  <sheetFormatPr defaultColWidth="11.421875" defaultRowHeight="12.75"/>
  <cols>
    <col min="3" max="3" width="9.57421875" style="0" customWidth="1"/>
    <col min="4" max="4" width="14.140625" style="0" customWidth="1"/>
    <col min="8" max="8" width="13.421875" style="0" customWidth="1"/>
  </cols>
  <sheetData>
    <row r="1" spans="2:9" ht="12.75">
      <c r="B1" s="194" t="s">
        <v>310</v>
      </c>
      <c r="I1" s="243" t="s">
        <v>305</v>
      </c>
    </row>
    <row r="2" spans="2:7" ht="12.75">
      <c r="B2" s="194"/>
      <c r="F2" s="194" t="s">
        <v>306</v>
      </c>
      <c r="G2" s="197"/>
    </row>
    <row r="3" spans="1:5" ht="18">
      <c r="A3" s="234" t="s">
        <v>307</v>
      </c>
      <c r="B3" s="234"/>
      <c r="C3" s="234"/>
      <c r="D3" s="234"/>
      <c r="E3" s="234"/>
    </row>
    <row r="4" spans="1:8" ht="15.75">
      <c r="A4" s="981" t="s">
        <v>299</v>
      </c>
      <c r="B4" s="981"/>
      <c r="C4" s="981"/>
      <c r="D4" s="981"/>
      <c r="E4" s="981"/>
      <c r="F4" s="981"/>
      <c r="G4" s="981"/>
      <c r="H4" s="981"/>
    </row>
    <row r="5" ht="13.5" thickBot="1"/>
    <row r="6" spans="1:8" ht="13.5" thickBot="1">
      <c r="A6" s="222" t="s">
        <v>281</v>
      </c>
      <c r="B6" s="235"/>
      <c r="C6" s="17"/>
      <c r="D6" s="132"/>
      <c r="E6" s="982" t="s">
        <v>280</v>
      </c>
      <c r="F6" s="982"/>
      <c r="G6" s="982"/>
      <c r="H6" s="983"/>
    </row>
    <row r="7" spans="2:9" ht="18">
      <c r="B7" s="952" t="s">
        <v>288</v>
      </c>
      <c r="C7" s="952"/>
      <c r="D7" s="952"/>
      <c r="E7" s="952"/>
      <c r="F7" s="952"/>
      <c r="G7" s="952"/>
      <c r="H7" s="952"/>
      <c r="I7" s="952"/>
    </row>
    <row r="8" spans="5:9" ht="15.75">
      <c r="E8" s="237" t="s">
        <v>290</v>
      </c>
      <c r="F8" s="237"/>
      <c r="G8" s="237"/>
      <c r="H8" s="237"/>
      <c r="I8" s="237"/>
    </row>
    <row r="9" spans="4:8" ht="12.75">
      <c r="D9" s="225" t="s">
        <v>301</v>
      </c>
      <c r="E9" s="225"/>
      <c r="F9" s="225"/>
      <c r="G9" s="225"/>
      <c r="H9" s="225"/>
    </row>
    <row r="10" spans="4:7" ht="12.75">
      <c r="D10" s="225" t="s">
        <v>293</v>
      </c>
      <c r="E10" s="225" t="s">
        <v>292</v>
      </c>
      <c r="F10" s="225"/>
      <c r="G10" s="225"/>
    </row>
    <row r="11" ht="13.5" thickBot="1"/>
    <row r="12" spans="1:8" ht="13.5" thickBot="1">
      <c r="A12" s="222" t="s">
        <v>282</v>
      </c>
      <c r="B12" s="17"/>
      <c r="C12" s="17"/>
      <c r="D12" s="17"/>
      <c r="E12" s="984"/>
      <c r="F12" s="982"/>
      <c r="G12" s="982"/>
      <c r="H12" s="983"/>
    </row>
    <row r="13" spans="4:9" ht="18">
      <c r="D13" s="952" t="s">
        <v>289</v>
      </c>
      <c r="E13" s="952"/>
      <c r="F13" s="952"/>
      <c r="G13" s="952"/>
      <c r="H13" s="952"/>
      <c r="I13" s="952"/>
    </row>
    <row r="14" spans="4:8" ht="12.75">
      <c r="D14" s="225" t="s">
        <v>302</v>
      </c>
      <c r="E14" s="225"/>
      <c r="F14" s="225"/>
      <c r="G14" s="225"/>
      <c r="H14" s="225"/>
    </row>
    <row r="15" spans="4:7" ht="12.75">
      <c r="D15" s="225" t="s">
        <v>293</v>
      </c>
      <c r="E15" s="225" t="s">
        <v>292</v>
      </c>
      <c r="F15" s="225"/>
      <c r="G15" s="225"/>
    </row>
    <row r="17" spans="1:9" ht="12.75">
      <c r="A17" s="985" t="s">
        <v>303</v>
      </c>
      <c r="B17" s="986"/>
      <c r="C17" s="986"/>
      <c r="D17" s="986"/>
      <c r="E17" s="986"/>
      <c r="F17" s="986"/>
      <c r="G17" s="986"/>
      <c r="H17" s="986"/>
      <c r="I17" s="987"/>
    </row>
    <row r="18" ht="13.5" thickBot="1"/>
    <row r="19" spans="1:7" ht="13.5" thickBot="1">
      <c r="A19" s="973" t="s">
        <v>283</v>
      </c>
      <c r="B19" s="974"/>
      <c r="C19" s="236"/>
      <c r="D19" s="223"/>
      <c r="E19" s="224"/>
      <c r="F19" s="224"/>
      <c r="G19" s="196"/>
    </row>
    <row r="20" spans="4:7" ht="15.75">
      <c r="D20" s="237" t="s">
        <v>291</v>
      </c>
      <c r="E20" s="237"/>
      <c r="F20" s="237"/>
      <c r="G20" s="237"/>
    </row>
    <row r="21" spans="4:8" ht="12.75">
      <c r="D21" s="225" t="s">
        <v>300</v>
      </c>
      <c r="E21" s="225"/>
      <c r="F21" s="225"/>
      <c r="G21" s="225"/>
      <c r="H21" s="225"/>
    </row>
    <row r="22" spans="4:7" ht="12.75">
      <c r="D22" s="225" t="s">
        <v>293</v>
      </c>
      <c r="E22" s="225" t="s">
        <v>292</v>
      </c>
      <c r="F22" s="225"/>
      <c r="G22" s="225"/>
    </row>
    <row r="23" spans="4:7" ht="13.5" thickBot="1">
      <c r="D23" s="225"/>
      <c r="E23" s="225"/>
      <c r="F23" s="225"/>
      <c r="G23" s="225"/>
    </row>
    <row r="24" spans="3:9" ht="20.25">
      <c r="C24" s="201"/>
      <c r="D24" s="427" t="s">
        <v>572</v>
      </c>
      <c r="E24" s="427"/>
      <c r="F24" s="427"/>
      <c r="G24" s="427"/>
      <c r="H24" s="212"/>
      <c r="I24" s="428"/>
    </row>
    <row r="25" spans="3:9" ht="21" thickBot="1">
      <c r="C25" s="200"/>
      <c r="D25" s="429" t="s">
        <v>573</v>
      </c>
      <c r="E25" s="429"/>
      <c r="F25" s="429"/>
      <c r="G25" s="429"/>
      <c r="H25" s="164"/>
      <c r="I25" s="204"/>
    </row>
    <row r="26" ht="9.75" customHeight="1" thickBot="1"/>
    <row r="27" spans="2:11" ht="16.5" thickBot="1">
      <c r="B27" s="975" t="s">
        <v>800</v>
      </c>
      <c r="C27" s="976"/>
      <c r="D27" s="976"/>
      <c r="E27" s="976"/>
      <c r="F27" s="976"/>
      <c r="G27" s="976"/>
      <c r="H27" s="976"/>
      <c r="I27" s="976"/>
      <c r="J27" s="976"/>
      <c r="K27" s="977"/>
    </row>
    <row r="28" spans="2:11" ht="12.75">
      <c r="B28" s="978" t="s">
        <v>242</v>
      </c>
      <c r="C28" s="979"/>
      <c r="D28" s="979"/>
      <c r="E28" s="979"/>
      <c r="F28" s="980"/>
      <c r="G28" s="971" t="s">
        <v>579</v>
      </c>
      <c r="H28" s="972"/>
      <c r="I28" s="636">
        <v>0</v>
      </c>
      <c r="J28" s="489"/>
      <c r="K28" s="490"/>
    </row>
    <row r="29" spans="1:11" ht="9.75" customHeight="1">
      <c r="A29" s="247"/>
      <c r="B29" s="968" t="s">
        <v>242</v>
      </c>
      <c r="C29" s="969"/>
      <c r="D29" s="969"/>
      <c r="E29" s="969"/>
      <c r="F29" s="970"/>
      <c r="G29" s="971" t="s">
        <v>579</v>
      </c>
      <c r="H29" s="972"/>
      <c r="I29" s="638">
        <v>0</v>
      </c>
      <c r="J29" s="481"/>
      <c r="K29" s="482"/>
    </row>
    <row r="30" spans="1:11" ht="9.75" customHeight="1">
      <c r="A30" s="247"/>
      <c r="B30" s="968" t="s">
        <v>242</v>
      </c>
      <c r="C30" s="969"/>
      <c r="D30" s="969"/>
      <c r="E30" s="969"/>
      <c r="F30" s="970"/>
      <c r="G30" s="971" t="s">
        <v>579</v>
      </c>
      <c r="H30" s="972"/>
      <c r="I30" s="638">
        <v>0</v>
      </c>
      <c r="J30" s="481"/>
      <c r="K30" s="482"/>
    </row>
    <row r="31" spans="1:11" ht="9.75" customHeight="1">
      <c r="A31" s="247"/>
      <c r="B31" s="968" t="s">
        <v>242</v>
      </c>
      <c r="C31" s="969"/>
      <c r="D31" s="969"/>
      <c r="E31" s="969"/>
      <c r="F31" s="970"/>
      <c r="G31" s="971" t="s">
        <v>579</v>
      </c>
      <c r="H31" s="972"/>
      <c r="I31" s="638">
        <v>0</v>
      </c>
      <c r="J31" s="481"/>
      <c r="K31" s="482"/>
    </row>
    <row r="32" spans="1:11" ht="9.75" customHeight="1">
      <c r="A32" s="247"/>
      <c r="B32" s="968" t="s">
        <v>242</v>
      </c>
      <c r="C32" s="969"/>
      <c r="D32" s="969"/>
      <c r="E32" s="969"/>
      <c r="F32" s="970"/>
      <c r="G32" s="971" t="s">
        <v>579</v>
      </c>
      <c r="H32" s="972"/>
      <c r="I32" s="638">
        <v>0</v>
      </c>
      <c r="J32" s="481"/>
      <c r="K32" s="482"/>
    </row>
    <row r="33" spans="1:11" ht="9.75" customHeight="1">
      <c r="A33" s="247"/>
      <c r="B33" s="968" t="s">
        <v>242</v>
      </c>
      <c r="C33" s="969"/>
      <c r="D33" s="969"/>
      <c r="E33" s="969"/>
      <c r="F33" s="970"/>
      <c r="G33" s="971" t="s">
        <v>579</v>
      </c>
      <c r="H33" s="972"/>
      <c r="I33" s="638">
        <v>0</v>
      </c>
      <c r="J33" s="481"/>
      <c r="K33" s="482"/>
    </row>
    <row r="34" spans="1:11" ht="9.75" customHeight="1">
      <c r="A34" s="247"/>
      <c r="B34" s="968" t="s">
        <v>242</v>
      </c>
      <c r="C34" s="969"/>
      <c r="D34" s="969"/>
      <c r="E34" s="969"/>
      <c r="F34" s="970"/>
      <c r="G34" s="971" t="s">
        <v>579</v>
      </c>
      <c r="H34" s="972"/>
      <c r="I34" s="638">
        <v>0</v>
      </c>
      <c r="J34" s="481"/>
      <c r="K34" s="482"/>
    </row>
    <row r="35" spans="1:11" ht="9.75" customHeight="1">
      <c r="A35" s="247"/>
      <c r="B35" s="968" t="s">
        <v>242</v>
      </c>
      <c r="C35" s="969"/>
      <c r="D35" s="969"/>
      <c r="E35" s="969"/>
      <c r="F35" s="970"/>
      <c r="G35" s="971" t="s">
        <v>579</v>
      </c>
      <c r="H35" s="972"/>
      <c r="I35" s="638">
        <v>0</v>
      </c>
      <c r="J35" s="481"/>
      <c r="K35" s="482"/>
    </row>
    <row r="36" spans="1:11" ht="9.75" customHeight="1">
      <c r="A36" s="247"/>
      <c r="B36" s="968" t="s">
        <v>242</v>
      </c>
      <c r="C36" s="969"/>
      <c r="D36" s="969"/>
      <c r="E36" s="969"/>
      <c r="F36" s="970"/>
      <c r="G36" s="971" t="s">
        <v>579</v>
      </c>
      <c r="H36" s="972"/>
      <c r="I36" s="638">
        <v>0</v>
      </c>
      <c r="J36" s="481"/>
      <c r="K36" s="482"/>
    </row>
    <row r="37" spans="1:11" ht="9.75" customHeight="1">
      <c r="A37" s="247"/>
      <c r="B37" s="968" t="s">
        <v>242</v>
      </c>
      <c r="C37" s="969"/>
      <c r="D37" s="969"/>
      <c r="E37" s="969"/>
      <c r="F37" s="970"/>
      <c r="G37" s="971" t="s">
        <v>579</v>
      </c>
      <c r="H37" s="972"/>
      <c r="I37" s="637">
        <v>0</v>
      </c>
      <c r="J37" s="481"/>
      <c r="K37" s="482"/>
    </row>
    <row r="38" spans="1:11" ht="9.75" customHeight="1">
      <c r="A38" s="247"/>
      <c r="B38" s="959" t="s">
        <v>584</v>
      </c>
      <c r="C38" s="960"/>
      <c r="D38" s="960"/>
      <c r="E38" s="960"/>
      <c r="F38" s="961"/>
      <c r="G38" s="962" t="s">
        <v>698</v>
      </c>
      <c r="H38" s="963"/>
      <c r="I38" s="480">
        <v>0</v>
      </c>
      <c r="J38" s="566"/>
      <c r="K38" s="567"/>
    </row>
    <row r="39" spans="1:11" ht="9.75" customHeight="1">
      <c r="A39" s="247"/>
      <c r="B39" s="959" t="s">
        <v>583</v>
      </c>
      <c r="C39" s="960"/>
      <c r="D39" s="960"/>
      <c r="E39" s="960"/>
      <c r="F39" s="961"/>
      <c r="G39" s="962" t="s">
        <v>698</v>
      </c>
      <c r="H39" s="963"/>
      <c r="I39" s="480">
        <v>0</v>
      </c>
      <c r="J39" s="483"/>
      <c r="K39" s="482"/>
    </row>
    <row r="40" spans="1:6" ht="9.75" customHeight="1">
      <c r="A40" s="247"/>
      <c r="B40" s="964"/>
      <c r="C40" s="964"/>
      <c r="D40" s="964"/>
      <c r="E40" s="245"/>
      <c r="F40" s="246"/>
    </row>
    <row r="41" spans="1:6" ht="9.75" customHeight="1">
      <c r="A41" s="247"/>
      <c r="B41" s="964"/>
      <c r="C41" s="964"/>
      <c r="D41" s="964"/>
      <c r="E41" s="248"/>
      <c r="F41" s="245"/>
    </row>
    <row r="42" spans="1:7" ht="9.75" customHeight="1">
      <c r="A42" s="247"/>
      <c r="B42" s="244"/>
      <c r="C42" s="244" t="s">
        <v>802</v>
      </c>
      <c r="D42" s="244"/>
      <c r="E42" s="245" t="s">
        <v>803</v>
      </c>
      <c r="F42" s="1"/>
      <c r="G42" t="s">
        <v>804</v>
      </c>
    </row>
    <row r="43" spans="1:9" s="231" customFormat="1" ht="15" customHeight="1">
      <c r="A43" s="197"/>
      <c r="B43" s="197"/>
      <c r="C43" s="197"/>
      <c r="D43" s="197"/>
      <c r="E43" s="197"/>
      <c r="F43" s="197"/>
      <c r="G43" s="197"/>
      <c r="H43" s="197"/>
      <c r="I43" s="125"/>
    </row>
    <row r="44" spans="1:7" s="231" customFormat="1" ht="15" customHeight="1">
      <c r="A44" s="197" t="s">
        <v>529</v>
      </c>
      <c r="B44" s="197"/>
      <c r="C44" s="197"/>
      <c r="D44" s="197"/>
      <c r="E44" s="197"/>
      <c r="F44" s="197"/>
      <c r="G44" s="197"/>
    </row>
    <row r="45" spans="1:9" s="231" customFormat="1" ht="15" customHeight="1">
      <c r="A45" s="197" t="s">
        <v>534</v>
      </c>
      <c r="B45" s="125"/>
      <c r="D45" s="197"/>
      <c r="E45" s="197"/>
      <c r="F45" s="197"/>
      <c r="G45" s="197"/>
      <c r="H45" s="197"/>
      <c r="I45" s="125"/>
    </row>
    <row r="46" spans="1:9" ht="18">
      <c r="A46" s="965" t="s">
        <v>527</v>
      </c>
      <c r="B46" s="965"/>
      <c r="C46" s="965"/>
      <c r="D46" s="965"/>
      <c r="E46" s="965"/>
      <c r="F46" s="965"/>
      <c r="G46" s="965"/>
      <c r="H46" s="965"/>
      <c r="I46" s="965"/>
    </row>
    <row r="47" spans="1:9" ht="15">
      <c r="A47" s="400"/>
      <c r="B47" s="397" t="s">
        <v>528</v>
      </c>
      <c r="C47" s="966" t="s">
        <v>510</v>
      </c>
      <c r="D47" s="967"/>
      <c r="E47" s="967"/>
      <c r="F47" s="967"/>
      <c r="G47" s="967"/>
      <c r="H47" s="967"/>
      <c r="I47" s="967"/>
    </row>
    <row r="48" spans="1:9" ht="15">
      <c r="A48" s="401" t="s">
        <v>428</v>
      </c>
      <c r="B48" s="397" t="s">
        <v>511</v>
      </c>
      <c r="C48" s="393" t="s">
        <v>512</v>
      </c>
      <c r="D48" s="394"/>
      <c r="E48" s="394"/>
      <c r="F48" s="394"/>
      <c r="G48" s="394"/>
      <c r="H48" s="394"/>
      <c r="I48" s="394"/>
    </row>
    <row r="49" spans="1:9" ht="15">
      <c r="A49" s="401" t="s">
        <v>428</v>
      </c>
      <c r="B49" s="397" t="s">
        <v>513</v>
      </c>
      <c r="C49" s="395" t="s">
        <v>514</v>
      </c>
      <c r="D49" s="396"/>
      <c r="E49" s="396"/>
      <c r="F49" s="394"/>
      <c r="G49" s="396"/>
      <c r="H49" s="396"/>
      <c r="I49" s="396"/>
    </row>
    <row r="50" spans="1:9" ht="15">
      <c r="A50" s="401" t="s">
        <v>428</v>
      </c>
      <c r="B50" s="397" t="s">
        <v>515</v>
      </c>
      <c r="C50" s="395" t="s">
        <v>516</v>
      </c>
      <c r="D50" s="396"/>
      <c r="E50" s="396"/>
      <c r="F50" s="396"/>
      <c r="G50" s="396"/>
      <c r="H50" s="396"/>
      <c r="I50" s="396"/>
    </row>
    <row r="51" spans="1:9" ht="15">
      <c r="A51" s="401" t="s">
        <v>428</v>
      </c>
      <c r="B51" s="397" t="s">
        <v>517</v>
      </c>
      <c r="C51" s="395" t="s">
        <v>518</v>
      </c>
      <c r="D51" s="396"/>
      <c r="E51" s="396"/>
      <c r="F51" s="396"/>
      <c r="G51" s="396"/>
      <c r="H51" s="396"/>
      <c r="I51" s="396"/>
    </row>
    <row r="52" spans="1:9" ht="15">
      <c r="A52" s="401" t="s">
        <v>428</v>
      </c>
      <c r="B52" s="397" t="s">
        <v>519</v>
      </c>
      <c r="C52" s="395" t="s">
        <v>520</v>
      </c>
      <c r="D52" s="396"/>
      <c r="E52" s="396"/>
      <c r="F52" s="396"/>
      <c r="G52" s="396"/>
      <c r="H52" s="396"/>
      <c r="I52" s="396"/>
    </row>
    <row r="53" spans="1:9" ht="12.75" customHeight="1">
      <c r="A53" s="401" t="s">
        <v>428</v>
      </c>
      <c r="B53" s="397" t="s">
        <v>521</v>
      </c>
      <c r="C53" s="395" t="s">
        <v>522</v>
      </c>
      <c r="D53" s="396"/>
      <c r="E53" s="396"/>
      <c r="F53" s="396"/>
      <c r="G53" s="396"/>
      <c r="H53" s="396"/>
      <c r="I53" s="396"/>
    </row>
    <row r="54" spans="1:10" ht="18" customHeight="1">
      <c r="A54" s="401" t="s">
        <v>428</v>
      </c>
      <c r="B54" s="397" t="s">
        <v>523</v>
      </c>
      <c r="C54" s="395" t="s">
        <v>524</v>
      </c>
      <c r="D54" s="396"/>
      <c r="E54" s="396"/>
      <c r="F54" s="396"/>
      <c r="G54" s="396"/>
      <c r="H54" s="396"/>
      <c r="I54" s="396"/>
      <c r="J54" s="398"/>
    </row>
    <row r="55" spans="1:10" ht="13.5" customHeight="1">
      <c r="A55" s="401" t="s">
        <v>428</v>
      </c>
      <c r="B55" s="397" t="s">
        <v>525</v>
      </c>
      <c r="C55" s="395" t="s">
        <v>526</v>
      </c>
      <c r="D55" s="396"/>
      <c r="E55" s="396"/>
      <c r="F55" s="394"/>
      <c r="G55" s="394"/>
      <c r="H55" s="394"/>
      <c r="I55" s="394"/>
      <c r="J55" s="398"/>
    </row>
    <row r="56" spans="1:10" ht="13.5" customHeight="1">
      <c r="A56" s="214"/>
      <c r="B56" s="154"/>
      <c r="C56" s="402"/>
      <c r="D56" s="402"/>
      <c r="E56" s="402"/>
      <c r="F56" s="402"/>
      <c r="G56" s="402"/>
      <c r="H56" s="402"/>
      <c r="I56" s="402"/>
      <c r="J56" s="398"/>
    </row>
    <row r="57" spans="1:10" ht="13.5" customHeight="1">
      <c r="A57" s="951" t="s">
        <v>533</v>
      </c>
      <c r="B57" s="951"/>
      <c r="C57" s="951"/>
      <c r="D57" s="951"/>
      <c r="E57" s="951"/>
      <c r="F57" s="951"/>
      <c r="G57" s="951"/>
      <c r="H57" s="951"/>
      <c r="I57" s="951"/>
      <c r="J57" s="398"/>
    </row>
    <row r="58" spans="1:10" ht="13.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398"/>
    </row>
    <row r="59" spans="1:10" ht="18">
      <c r="A59" s="952" t="s">
        <v>298</v>
      </c>
      <c r="B59" s="952"/>
      <c r="C59" s="952"/>
      <c r="D59" s="232"/>
      <c r="E59" s="232"/>
      <c r="F59" s="233"/>
      <c r="G59" s="231"/>
      <c r="H59" s="231"/>
      <c r="I59" s="231"/>
      <c r="J59" s="399"/>
    </row>
    <row r="60" spans="1:10" ht="15.75">
      <c r="A60" s="238" t="s">
        <v>530</v>
      </c>
      <c r="B60" s="239"/>
      <c r="C60" s="239"/>
      <c r="D60" s="239"/>
      <c r="E60" s="239"/>
      <c r="F60" s="239"/>
      <c r="G60" s="239"/>
      <c r="H60" s="239"/>
      <c r="I60" s="249"/>
      <c r="J60" s="399"/>
    </row>
    <row r="61" spans="1:10" ht="15.75">
      <c r="A61" s="240" t="s">
        <v>531</v>
      </c>
      <c r="B61" s="197"/>
      <c r="C61" s="197"/>
      <c r="D61" s="197"/>
      <c r="E61" s="197"/>
      <c r="F61" s="197"/>
      <c r="G61" s="197"/>
      <c r="H61" s="197"/>
      <c r="I61" s="250"/>
      <c r="J61" s="399"/>
    </row>
    <row r="62" spans="1:10" ht="15.75">
      <c r="A62" s="240" t="s">
        <v>532</v>
      </c>
      <c r="B62" s="197"/>
      <c r="C62" s="197"/>
      <c r="D62" s="197"/>
      <c r="E62" s="197"/>
      <c r="F62" s="197"/>
      <c r="G62" s="197"/>
      <c r="H62" s="197"/>
      <c r="I62" s="250"/>
      <c r="J62" s="399"/>
    </row>
    <row r="63" spans="1:10" ht="15.75">
      <c r="A63" s="241" t="s">
        <v>304</v>
      </c>
      <c r="B63" s="242"/>
      <c r="C63" s="242"/>
      <c r="D63" s="242"/>
      <c r="E63" s="242"/>
      <c r="F63" s="242"/>
      <c r="G63" s="242"/>
      <c r="H63" s="242"/>
      <c r="I63" s="251"/>
      <c r="J63" s="399"/>
    </row>
    <row r="64" spans="1:10" ht="15.75">
      <c r="A64" s="240"/>
      <c r="B64" s="197"/>
      <c r="C64" s="197"/>
      <c r="D64" s="197"/>
      <c r="E64" s="197"/>
      <c r="F64" s="197"/>
      <c r="G64" s="197"/>
      <c r="H64" s="197"/>
      <c r="I64" s="250"/>
      <c r="J64" s="399"/>
    </row>
    <row r="65" spans="1:10" ht="15.75">
      <c r="A65" s="403" t="s">
        <v>294</v>
      </c>
      <c r="B65" s="404"/>
      <c r="C65" s="404"/>
      <c r="D65" s="404"/>
      <c r="E65" s="404"/>
      <c r="F65" s="404"/>
      <c r="G65" s="404"/>
      <c r="H65" s="404"/>
      <c r="I65" s="405"/>
      <c r="J65" s="399"/>
    </row>
    <row r="66" spans="1:10" ht="15.75">
      <c r="A66" s="240" t="s">
        <v>295</v>
      </c>
      <c r="B66" s="197"/>
      <c r="C66" s="197"/>
      <c r="D66" s="197"/>
      <c r="E66" s="197"/>
      <c r="F66" s="197"/>
      <c r="G66" s="197"/>
      <c r="H66" s="197"/>
      <c r="I66" s="250"/>
      <c r="J66" s="399"/>
    </row>
    <row r="67" spans="1:10" ht="15.75">
      <c r="A67" s="240" t="s">
        <v>296</v>
      </c>
      <c r="B67" s="197"/>
      <c r="C67" s="197"/>
      <c r="D67" s="197"/>
      <c r="E67" s="197"/>
      <c r="F67" s="197"/>
      <c r="G67" s="197"/>
      <c r="H67" s="197"/>
      <c r="I67" s="250"/>
      <c r="J67" s="399"/>
    </row>
    <row r="68" spans="1:10" ht="15.75">
      <c r="A68" s="241" t="s">
        <v>309</v>
      </c>
      <c r="B68" s="242"/>
      <c r="C68" s="242"/>
      <c r="D68" s="242"/>
      <c r="E68" s="242"/>
      <c r="F68" s="242"/>
      <c r="G68" s="242"/>
      <c r="H68" s="242"/>
      <c r="I68" s="251"/>
      <c r="J68" s="399"/>
    </row>
    <row r="69" spans="1:9" ht="12.75">
      <c r="A69" s="197"/>
      <c r="B69" s="197"/>
      <c r="C69" s="197"/>
      <c r="D69" s="197"/>
      <c r="E69" s="197"/>
      <c r="F69" s="197"/>
      <c r="G69" s="197"/>
      <c r="H69" s="197"/>
      <c r="I69" s="125"/>
    </row>
    <row r="70" spans="1:9" ht="12.75">
      <c r="A70" s="197"/>
      <c r="B70" s="197"/>
      <c r="C70" s="197"/>
      <c r="D70" s="197"/>
      <c r="E70" s="197"/>
      <c r="F70" s="197"/>
      <c r="G70" s="197"/>
      <c r="H70" s="197"/>
      <c r="I70" s="125"/>
    </row>
    <row r="71" spans="1:9" ht="12.75">
      <c r="A71" s="197"/>
      <c r="B71" s="197"/>
      <c r="C71" s="197"/>
      <c r="D71" s="197"/>
      <c r="E71" s="197"/>
      <c r="F71" s="197"/>
      <c r="G71" s="197"/>
      <c r="H71" s="197"/>
      <c r="I71" s="125"/>
    </row>
    <row r="72" spans="1:9" ht="12.75">
      <c r="A72" s="197"/>
      <c r="B72" s="197"/>
      <c r="C72" s="197"/>
      <c r="D72" s="197"/>
      <c r="E72" s="197"/>
      <c r="F72" s="197"/>
      <c r="G72" s="197"/>
      <c r="H72" s="197"/>
      <c r="I72" s="125"/>
    </row>
    <row r="73" ht="12.75" customHeight="1">
      <c r="A73" s="194"/>
    </row>
    <row r="74" spans="1:11" ht="13.5" customHeight="1" thickBot="1">
      <c r="A74" s="18" t="s">
        <v>308</v>
      </c>
      <c r="B74" s="934"/>
      <c r="C74" s="934"/>
      <c r="D74" s="934"/>
      <c r="E74" s="934"/>
      <c r="F74" s="16"/>
      <c r="G74" s="16"/>
      <c r="H74" s="178" t="s">
        <v>243</v>
      </c>
      <c r="I74" s="140"/>
      <c r="J74" s="140"/>
      <c r="K74" s="16"/>
    </row>
    <row r="75" spans="1:11" ht="13.5" customHeight="1">
      <c r="A75" s="21" t="s">
        <v>11</v>
      </c>
      <c r="B75" s="22"/>
      <c r="C75" s="953" t="s">
        <v>242</v>
      </c>
      <c r="D75" s="954"/>
      <c r="E75" s="954"/>
      <c r="F75" s="955"/>
      <c r="G75" s="163"/>
      <c r="H75" s="179">
        <v>0</v>
      </c>
      <c r="I75" s="226"/>
      <c r="J75" s="160"/>
      <c r="K75" s="25"/>
    </row>
    <row r="76" spans="1:11" ht="12.75">
      <c r="A76" s="23" t="s">
        <v>12</v>
      </c>
      <c r="B76" s="19"/>
      <c r="C76" s="956" t="s">
        <v>242</v>
      </c>
      <c r="D76" s="957"/>
      <c r="E76" s="957"/>
      <c r="F76" s="958"/>
      <c r="G76" s="25"/>
      <c r="H76" s="180">
        <v>0</v>
      </c>
      <c r="I76" s="227"/>
      <c r="J76" s="160"/>
      <c r="K76" s="25"/>
    </row>
    <row r="77" spans="1:11" ht="12.75">
      <c r="A77" s="23" t="s">
        <v>275</v>
      </c>
      <c r="B77" s="19"/>
      <c r="C77" s="956" t="s">
        <v>242</v>
      </c>
      <c r="D77" s="957"/>
      <c r="E77" s="957"/>
      <c r="F77" s="958"/>
      <c r="G77" s="25"/>
      <c r="H77" s="180">
        <v>0</v>
      </c>
      <c r="I77" s="227"/>
      <c r="J77" s="160"/>
      <c r="K77" s="25"/>
    </row>
    <row r="78" spans="1:11" ht="12.75">
      <c r="A78" s="23" t="s">
        <v>276</v>
      </c>
      <c r="B78" s="19"/>
      <c r="C78" s="956" t="s">
        <v>242</v>
      </c>
      <c r="D78" s="957"/>
      <c r="E78" s="957"/>
      <c r="F78" s="958"/>
      <c r="G78" s="25"/>
      <c r="H78" s="180">
        <v>0</v>
      </c>
      <c r="I78" s="227"/>
      <c r="J78" s="160"/>
      <c r="K78" s="25"/>
    </row>
    <row r="79" spans="1:11" ht="15.75">
      <c r="A79" s="19" t="s">
        <v>245</v>
      </c>
      <c r="B79" s="19"/>
      <c r="C79" s="19"/>
      <c r="D79" s="19"/>
      <c r="E79" s="261"/>
      <c r="F79" s="25"/>
      <c r="G79" s="166" t="s">
        <v>5</v>
      </c>
      <c r="H79" s="195"/>
      <c r="I79" s="162"/>
      <c r="J79" s="160"/>
      <c r="K79" s="25"/>
    </row>
    <row r="80" spans="1:11" ht="12.75">
      <c r="A80" s="23" t="s">
        <v>239</v>
      </c>
      <c r="B80" s="261"/>
      <c r="C80" s="943" t="s">
        <v>70</v>
      </c>
      <c r="D80" s="944"/>
      <c r="E80" s="944"/>
      <c r="F80" s="945"/>
      <c r="G80" s="25"/>
      <c r="H80" s="180">
        <v>0</v>
      </c>
      <c r="I80" s="227"/>
      <c r="J80" s="160"/>
      <c r="K80" s="25"/>
    </row>
    <row r="81" spans="1:11" ht="13.5" thickBot="1">
      <c r="A81" s="24" t="s">
        <v>240</v>
      </c>
      <c r="B81" s="164"/>
      <c r="C81" s="946" t="s">
        <v>242</v>
      </c>
      <c r="D81" s="947"/>
      <c r="E81" s="947"/>
      <c r="F81" s="948"/>
      <c r="G81" s="165"/>
      <c r="H81" s="181">
        <v>0</v>
      </c>
      <c r="I81" s="228"/>
      <c r="J81" s="160"/>
      <c r="K81" s="25"/>
    </row>
    <row r="82" spans="1:11" ht="13.5" thickBot="1">
      <c r="A82" s="126"/>
      <c r="B82" s="134"/>
      <c r="C82" s="218"/>
      <c r="D82" s="217"/>
      <c r="E82" s="217"/>
      <c r="F82" s="219"/>
      <c r="G82" s="220"/>
      <c r="H82" s="221"/>
      <c r="I82" s="229"/>
      <c r="J82" s="160"/>
      <c r="K82" s="25"/>
    </row>
    <row r="83" spans="1:11" ht="15.75">
      <c r="A83" s="23" t="s">
        <v>11</v>
      </c>
      <c r="B83" s="19"/>
      <c r="C83" s="949" t="s">
        <v>242</v>
      </c>
      <c r="D83" s="949"/>
      <c r="E83" s="949"/>
      <c r="F83" s="949"/>
      <c r="G83" s="166"/>
      <c r="H83" s="216">
        <v>0</v>
      </c>
      <c r="I83" s="230"/>
      <c r="J83" s="160"/>
      <c r="K83" s="25"/>
    </row>
    <row r="84" spans="1:11" ht="15.75">
      <c r="A84" s="23" t="s">
        <v>12</v>
      </c>
      <c r="B84" s="19"/>
      <c r="C84" s="950">
        <f>$C$107</f>
        <v>0</v>
      </c>
      <c r="D84" s="950"/>
      <c r="E84" s="950"/>
      <c r="F84" s="950"/>
      <c r="G84" s="166"/>
      <c r="H84" s="195">
        <v>0</v>
      </c>
      <c r="I84" s="227"/>
      <c r="J84" s="160"/>
      <c r="K84" s="25"/>
    </row>
    <row r="85" spans="1:11" ht="15.75">
      <c r="A85" s="23" t="s">
        <v>275</v>
      </c>
      <c r="B85" s="19"/>
      <c r="C85" s="950">
        <f>$C$107</f>
        <v>0</v>
      </c>
      <c r="D85" s="950"/>
      <c r="E85" s="950"/>
      <c r="F85" s="950"/>
      <c r="G85" s="166"/>
      <c r="H85" s="195">
        <v>0</v>
      </c>
      <c r="I85" s="227"/>
      <c r="J85" s="160"/>
      <c r="K85" s="25"/>
    </row>
    <row r="86" spans="1:11" ht="15.75">
      <c r="A86" s="23" t="s">
        <v>276</v>
      </c>
      <c r="B86" s="19"/>
      <c r="C86" s="950">
        <f>$C$107</f>
        <v>0</v>
      </c>
      <c r="D86" s="950"/>
      <c r="E86" s="950"/>
      <c r="F86" s="950"/>
      <c r="G86" s="166"/>
      <c r="H86" s="195">
        <v>0</v>
      </c>
      <c r="I86" s="227"/>
      <c r="J86" s="160"/>
      <c r="K86" s="25"/>
    </row>
    <row r="87" spans="1:9" ht="15.75">
      <c r="A87" s="19" t="s">
        <v>245</v>
      </c>
      <c r="B87" s="19"/>
      <c r="C87" s="19"/>
      <c r="D87" s="19"/>
      <c r="E87" s="261"/>
      <c r="F87" s="25"/>
      <c r="G87" s="166" t="s">
        <v>5</v>
      </c>
      <c r="H87" s="195"/>
      <c r="I87" s="141"/>
    </row>
    <row r="88" ht="13.5" thickBot="1"/>
    <row r="89" spans="1:9" ht="16.5" thickBot="1">
      <c r="A89" s="187" t="s">
        <v>287</v>
      </c>
      <c r="B89" s="188"/>
      <c r="C89" s="68"/>
      <c r="D89" s="68"/>
      <c r="E89" s="68"/>
      <c r="F89" s="68"/>
      <c r="G89" s="167" t="s">
        <v>5</v>
      </c>
      <c r="H89" s="190">
        <f>ROUNDUP(H87,0)</f>
        <v>0</v>
      </c>
      <c r="I89" s="141"/>
    </row>
    <row r="90" spans="1:9" ht="13.5" thickBot="1">
      <c r="A90" s="184"/>
      <c r="B90" s="184"/>
      <c r="C90" s="25"/>
      <c r="D90" s="25"/>
      <c r="E90" s="25"/>
      <c r="F90" s="25"/>
      <c r="G90" s="25"/>
      <c r="H90" s="189"/>
      <c r="I90" s="141"/>
    </row>
    <row r="91" spans="1:9" ht="18.75" thickBot="1">
      <c r="A91" s="936" t="s">
        <v>260</v>
      </c>
      <c r="B91" s="936"/>
      <c r="C91" s="936"/>
      <c r="D91" s="936"/>
      <c r="E91" s="936"/>
      <c r="F91" s="936"/>
      <c r="G91" s="937" t="e">
        <f>#REF!</f>
        <v>#REF!</v>
      </c>
      <c r="H91" s="938"/>
      <c r="I91" s="140"/>
    </row>
    <row r="92" spans="1:9" ht="27" thickBot="1">
      <c r="A92" s="935">
        <v>0</v>
      </c>
      <c r="B92" s="939" t="s">
        <v>259</v>
      </c>
      <c r="C92" s="939"/>
      <c r="D92" s="939"/>
      <c r="E92" s="939"/>
      <c r="F92" s="939"/>
      <c r="G92" s="940" t="e">
        <f>IF(A92&gt;G91,A92,#REF!)</f>
        <v>#REF!</v>
      </c>
      <c r="H92" s="941"/>
      <c r="I92" s="942"/>
    </row>
    <row r="93" spans="1:9" ht="24" thickBot="1">
      <c r="A93" s="185" t="s">
        <v>246</v>
      </c>
      <c r="B93" s="191" t="str">
        <f>enletras(H89)</f>
        <v>cero pesos</v>
      </c>
      <c r="C93" s="186"/>
      <c r="D93" s="186"/>
      <c r="E93" s="186"/>
      <c r="F93" s="186"/>
      <c r="G93" s="186"/>
      <c r="H93" s="186"/>
      <c r="I93" s="183"/>
    </row>
    <row r="94" spans="1:9" ht="12.75">
      <c r="A94" s="225" t="s">
        <v>297</v>
      </c>
      <c r="B94" s="225"/>
      <c r="C94" s="225"/>
      <c r="D94" s="225"/>
      <c r="E94" s="225"/>
      <c r="F94" s="225"/>
      <c r="G94" s="225"/>
      <c r="H94" s="225"/>
      <c r="I94" s="225"/>
    </row>
    <row r="96" spans="1:9" ht="12.75">
      <c r="A96" s="194" t="s">
        <v>490</v>
      </c>
      <c r="I96" s="194" t="s">
        <v>489</v>
      </c>
    </row>
    <row r="97" ht="12.75">
      <c r="B97" s="194" t="s">
        <v>488</v>
      </c>
    </row>
    <row r="98" ht="13.5" thickBot="1"/>
    <row r="99" spans="1:9" ht="13.5" thickBot="1">
      <c r="A99" s="406" t="s">
        <v>535</v>
      </c>
      <c r="B99" s="134"/>
      <c r="C99" s="134"/>
      <c r="D99" s="134"/>
      <c r="E99" s="134"/>
      <c r="F99" s="134"/>
      <c r="G99" s="134"/>
      <c r="H99" s="134"/>
      <c r="I99" s="132"/>
    </row>
  </sheetData>
  <sheetProtection/>
  <mergeCells count="52">
    <mergeCell ref="A4:H4"/>
    <mergeCell ref="E6:H6"/>
    <mergeCell ref="B7:I7"/>
    <mergeCell ref="E12:H12"/>
    <mergeCell ref="D13:I13"/>
    <mergeCell ref="A17:I17"/>
    <mergeCell ref="A19:B19"/>
    <mergeCell ref="B27:K27"/>
    <mergeCell ref="B28:F28"/>
    <mergeCell ref="G28:H28"/>
    <mergeCell ref="B29:F29"/>
    <mergeCell ref="G29:H29"/>
    <mergeCell ref="B30:F30"/>
    <mergeCell ref="G30:H30"/>
    <mergeCell ref="B31:F31"/>
    <mergeCell ref="G31:H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D40"/>
    <mergeCell ref="B41:D41"/>
    <mergeCell ref="A46:I46"/>
    <mergeCell ref="C47:I47"/>
    <mergeCell ref="A57:I57"/>
    <mergeCell ref="A59:C59"/>
    <mergeCell ref="C75:F75"/>
    <mergeCell ref="C76:F76"/>
    <mergeCell ref="C77:F77"/>
    <mergeCell ref="C78:F78"/>
    <mergeCell ref="A91:F91"/>
    <mergeCell ref="G91:H91"/>
    <mergeCell ref="B92:F92"/>
    <mergeCell ref="G92:I92"/>
    <mergeCell ref="C80:F80"/>
    <mergeCell ref="C81:F81"/>
    <mergeCell ref="C83:F83"/>
    <mergeCell ref="C84:F84"/>
    <mergeCell ref="C85:F85"/>
    <mergeCell ref="C86:F86"/>
  </mergeCells>
  <dataValidations count="8">
    <dataValidation type="list" allowBlank="1" showInputMessage="1" showErrorMessage="1" promptTitle="TIPO de OBRA" sqref="C81:C82 C75:F78">
      <formula1>$B$161:$B$262</formula1>
    </dataValidation>
    <dataValidation type="list" allowBlank="1" showInputMessage="1" showErrorMessage="1" promptTitle="TIPO de OBRA" sqref="C80:F80">
      <formula1>$R$167:$R$169</formula1>
    </dataValidation>
    <dataValidation type="list" allowBlank="1" showInputMessage="1" showErrorMessage="1" sqref="C83:F86">
      <formula1>$B$161:$B$262</formula1>
    </dataValidation>
    <dataValidation type="list" allowBlank="1" showInputMessage="1" showErrorMessage="1" sqref="D19">
      <formula1>$U$84:$U$91</formula1>
    </dataValidation>
    <dataValidation type="list" allowBlank="1" showInputMessage="1" showErrorMessage="1" sqref="E12:H12">
      <formula1>$AC$31:$AC$79</formula1>
    </dataValidation>
    <dataValidation type="list" allowBlank="1" showInputMessage="1" showErrorMessage="1" sqref="E6:H6">
      <formula1>$T$31:$T$77</formula1>
    </dataValidation>
    <dataValidation type="list" allowBlank="1" showInputMessage="1" showErrorMessage="1" sqref="G28:H37">
      <formula1>$Q$67:$Q$73</formula1>
    </dataValidation>
    <dataValidation type="list" allowBlank="1" showInputMessage="1" showErrorMessage="1" promptTitle="TIPO de OBRA" sqref="B28:B37">
      <formula1>$C$115:$C$222</formula1>
    </dataValidation>
  </dataValidations>
  <printOptions/>
  <pageMargins left="0.11811023622047245" right="0.11811023622047245" top="0.5511811023622047" bottom="0.5511811023622047" header="0.31496062992125984" footer="0.31496062992125984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DF418"/>
  <sheetViews>
    <sheetView tabSelected="1" zoomScale="70" zoomScaleNormal="70" zoomScalePageLayoutView="0" workbookViewId="0" topLeftCell="A1">
      <selection activeCell="O30" sqref="O30"/>
    </sheetView>
  </sheetViews>
  <sheetFormatPr defaultColWidth="11.421875" defaultRowHeight="12.75"/>
  <cols>
    <col min="1" max="1" width="2.140625" style="0" customWidth="1"/>
    <col min="2" max="2" width="22.8515625" style="0" customWidth="1"/>
    <col min="3" max="3" width="15.8515625" style="0" customWidth="1"/>
    <col min="4" max="4" width="11.00390625" style="0" customWidth="1"/>
    <col min="5" max="5" width="15.421875" style="0" customWidth="1"/>
    <col min="6" max="6" width="8.57421875" style="0" customWidth="1"/>
    <col min="7" max="7" width="10.28125" style="0" customWidth="1"/>
    <col min="8" max="8" width="6.421875" style="0" customWidth="1"/>
    <col min="9" max="9" width="17.8515625" style="0" customWidth="1"/>
    <col min="10" max="10" width="13.421875" style="141" bestFit="1" customWidth="1"/>
    <col min="11" max="11" width="8.8515625" style="0" customWidth="1"/>
    <col min="12" max="12" width="2.140625" style="0" customWidth="1"/>
    <col min="13" max="14" width="11.421875" style="0" customWidth="1"/>
    <col min="15" max="15" width="20.8515625" style="0" customWidth="1"/>
    <col min="16" max="16" width="11.421875" style="413" hidden="1" customWidth="1"/>
    <col min="17" max="17" width="9.421875" style="0" hidden="1" customWidth="1"/>
    <col min="18" max="18" width="11.8515625" style="0" hidden="1" customWidth="1"/>
    <col min="19" max="19" width="5.8515625" style="0" hidden="1" customWidth="1"/>
    <col min="20" max="20" width="11.421875" style="141" hidden="1" customWidth="1"/>
    <col min="21" max="21" width="34.00390625" style="0" hidden="1" customWidth="1"/>
    <col min="22" max="24" width="11.421875" style="0" hidden="1" customWidth="1"/>
    <col min="25" max="25" width="14.140625" style="0" hidden="1" customWidth="1"/>
    <col min="26" max="26" width="11.421875" style="0" hidden="1" customWidth="1"/>
    <col min="27" max="27" width="18.8515625" style="0" hidden="1" customWidth="1"/>
    <col min="28" max="79" width="11.421875" style="0" hidden="1" customWidth="1"/>
    <col min="80" max="105" width="11.421875" style="0" customWidth="1"/>
  </cols>
  <sheetData>
    <row r="1" spans="1:12" ht="13.5" thickBot="1">
      <c r="A1" s="565"/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565"/>
    </row>
    <row r="2" spans="1:43" ht="30.75" thickBot="1">
      <c r="A2" s="565"/>
      <c r="B2" s="1137" t="s">
        <v>680</v>
      </c>
      <c r="C2" s="1138"/>
      <c r="D2" s="1138"/>
      <c r="E2" s="1138"/>
      <c r="F2" s="1138"/>
      <c r="G2" s="1138"/>
      <c r="H2" s="1138"/>
      <c r="I2" s="1138"/>
      <c r="J2" s="1138"/>
      <c r="K2" s="1139"/>
      <c r="L2" s="565"/>
      <c r="M2" s="3"/>
      <c r="N2" s="3"/>
      <c r="O2" s="3"/>
      <c r="Q2" s="262"/>
      <c r="R2" s="262"/>
      <c r="S2" s="262"/>
      <c r="T2" s="263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</row>
    <row r="3" spans="1:12" ht="9.75" customHeight="1" thickBot="1">
      <c r="A3" s="565"/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565"/>
    </row>
    <row r="4" spans="1:20" ht="13.5" thickBot="1">
      <c r="A4" s="565"/>
      <c r="B4" s="1082" t="s">
        <v>415</v>
      </c>
      <c r="C4" s="1083"/>
      <c r="D4" s="1083"/>
      <c r="E4" s="1083"/>
      <c r="F4" s="1084"/>
      <c r="G4" s="1044" t="s">
        <v>711</v>
      </c>
      <c r="H4" s="1045"/>
      <c r="I4" s="1045"/>
      <c r="J4" s="1045"/>
      <c r="K4" s="1046"/>
      <c r="L4" s="565"/>
      <c r="Q4" s="920" t="s">
        <v>797</v>
      </c>
      <c r="R4" s="921" t="s">
        <v>798</v>
      </c>
      <c r="S4" s="1003" t="s">
        <v>799</v>
      </c>
      <c r="T4" s="1004"/>
    </row>
    <row r="5" spans="1:20" ht="13.5" thickBot="1">
      <c r="A5" s="565"/>
      <c r="B5" s="1085" t="s">
        <v>574</v>
      </c>
      <c r="C5" s="1086"/>
      <c r="D5" s="1086"/>
      <c r="E5" s="1086"/>
      <c r="F5" s="1087"/>
      <c r="G5" s="1044" t="s">
        <v>711</v>
      </c>
      <c r="H5" s="1045"/>
      <c r="I5" s="1045"/>
      <c r="J5" s="1045"/>
      <c r="K5" s="1046"/>
      <c r="L5" s="565"/>
      <c r="Q5" s="922">
        <v>22000</v>
      </c>
      <c r="R5" s="923">
        <v>1.1</v>
      </c>
      <c r="S5" s="988">
        <f>1/R5*E95</f>
        <v>2.6363636363636362</v>
      </c>
      <c r="T5" s="989"/>
    </row>
    <row r="6" spans="1:21" ht="13.5" thickBot="1">
      <c r="A6" s="565"/>
      <c r="B6" s="1085" t="s">
        <v>416</v>
      </c>
      <c r="C6" s="1086"/>
      <c r="D6" s="1086"/>
      <c r="E6" s="1086"/>
      <c r="F6" s="1087"/>
      <c r="G6" s="1044" t="s">
        <v>711</v>
      </c>
      <c r="H6" s="1045"/>
      <c r="I6" s="1045"/>
      <c r="J6" s="1045"/>
      <c r="K6" s="1046"/>
      <c r="L6" s="565"/>
      <c r="S6" s="988">
        <f>1/R5*U6</f>
        <v>2.0272727272727273</v>
      </c>
      <c r="T6" s="989"/>
      <c r="U6">
        <v>2.23</v>
      </c>
    </row>
    <row r="7" spans="1:12" ht="13.5" thickBot="1">
      <c r="A7" s="565"/>
      <c r="B7" s="1085" t="s">
        <v>417</v>
      </c>
      <c r="C7" s="1086"/>
      <c r="D7" s="1086"/>
      <c r="E7" s="1086"/>
      <c r="F7" s="1087"/>
      <c r="G7" s="1044" t="s">
        <v>711</v>
      </c>
      <c r="H7" s="1045"/>
      <c r="I7" s="1045"/>
      <c r="J7" s="1045"/>
      <c r="K7" s="1046"/>
      <c r="L7" s="565"/>
    </row>
    <row r="8" spans="1:12" ht="13.5" thickBot="1">
      <c r="A8" s="565"/>
      <c r="B8" s="1085" t="s">
        <v>273</v>
      </c>
      <c r="C8" s="1086"/>
      <c r="D8" s="1086"/>
      <c r="E8" s="1086"/>
      <c r="F8" s="1087"/>
      <c r="G8" s="1044" t="s">
        <v>711</v>
      </c>
      <c r="H8" s="1045"/>
      <c r="I8" s="1045"/>
      <c r="J8" s="1045"/>
      <c r="K8" s="1046"/>
      <c r="L8" s="565"/>
    </row>
    <row r="9" spans="1:26" ht="13.5" thickBot="1">
      <c r="A9" s="565"/>
      <c r="B9" s="1085" t="s">
        <v>274</v>
      </c>
      <c r="C9" s="1086"/>
      <c r="D9" s="1086"/>
      <c r="E9" s="1086"/>
      <c r="F9" s="1087"/>
      <c r="G9" s="1044" t="s">
        <v>711</v>
      </c>
      <c r="H9" s="1045"/>
      <c r="I9" s="1045"/>
      <c r="J9" s="1045"/>
      <c r="K9" s="1046"/>
      <c r="L9" s="565"/>
      <c r="X9" s="125"/>
      <c r="Y9" s="125"/>
      <c r="Z9" s="125"/>
    </row>
    <row r="10" spans="1:26" ht="13.5" thickBot="1">
      <c r="A10" s="565"/>
      <c r="B10" s="1085" t="s">
        <v>29</v>
      </c>
      <c r="C10" s="1086"/>
      <c r="D10" s="1086"/>
      <c r="E10" s="1086"/>
      <c r="F10" s="1087"/>
      <c r="G10" s="1044" t="s">
        <v>711</v>
      </c>
      <c r="H10" s="1045"/>
      <c r="I10" s="1045"/>
      <c r="J10" s="1045"/>
      <c r="K10" s="1046"/>
      <c r="L10" s="565"/>
      <c r="W10" s="125"/>
      <c r="X10" s="125"/>
      <c r="Y10" s="125"/>
      <c r="Z10" s="125"/>
    </row>
    <row r="11" spans="1:12" ht="13.5" thickBot="1">
      <c r="A11" s="565"/>
      <c r="B11" s="1085" t="s">
        <v>568</v>
      </c>
      <c r="C11" s="1086"/>
      <c r="D11" s="1086"/>
      <c r="E11" s="1086"/>
      <c r="F11" s="1087"/>
      <c r="G11" s="1044" t="s">
        <v>711</v>
      </c>
      <c r="H11" s="1045"/>
      <c r="I11" s="1045"/>
      <c r="J11" s="1045"/>
      <c r="K11" s="1046"/>
      <c r="L11" s="565"/>
    </row>
    <row r="12" spans="1:12" ht="13.5" thickBot="1">
      <c r="A12" s="565"/>
      <c r="B12" s="1085" t="s">
        <v>267</v>
      </c>
      <c r="C12" s="1086"/>
      <c r="D12" s="1086"/>
      <c r="E12" s="1086"/>
      <c r="F12" s="1087"/>
      <c r="G12" s="1044" t="s">
        <v>711</v>
      </c>
      <c r="H12" s="1045"/>
      <c r="I12" s="1045"/>
      <c r="J12" s="1045"/>
      <c r="K12" s="1046"/>
      <c r="L12" s="565"/>
    </row>
    <row r="13" spans="1:12" ht="13.5" thickBot="1">
      <c r="A13" s="565"/>
      <c r="B13" s="1085" t="s">
        <v>569</v>
      </c>
      <c r="C13" s="1086"/>
      <c r="D13" s="1086"/>
      <c r="E13" s="1086"/>
      <c r="F13" s="1087"/>
      <c r="G13" s="1044" t="s">
        <v>711</v>
      </c>
      <c r="H13" s="1045"/>
      <c r="I13" s="1045"/>
      <c r="J13" s="1045"/>
      <c r="K13" s="1046"/>
      <c r="L13" s="565"/>
    </row>
    <row r="14" spans="1:12" ht="13.5" thickBot="1">
      <c r="A14" s="565"/>
      <c r="B14" s="1085" t="s">
        <v>420</v>
      </c>
      <c r="C14" s="1086"/>
      <c r="D14" s="1086"/>
      <c r="E14" s="1086"/>
      <c r="F14" s="1087"/>
      <c r="G14" s="1044" t="s">
        <v>711</v>
      </c>
      <c r="H14" s="1045"/>
      <c r="I14" s="1045"/>
      <c r="J14" s="1045"/>
      <c r="K14" s="1046"/>
      <c r="L14" s="565"/>
    </row>
    <row r="15" spans="1:12" ht="13.5" thickBot="1">
      <c r="A15" s="565"/>
      <c r="B15" s="1085" t="s">
        <v>30</v>
      </c>
      <c r="C15" s="1086"/>
      <c r="D15" s="1086"/>
      <c r="E15" s="1086"/>
      <c r="F15" s="1087"/>
      <c r="G15" s="1044" t="s">
        <v>711</v>
      </c>
      <c r="H15" s="1045"/>
      <c r="I15" s="1045"/>
      <c r="J15" s="1045"/>
      <c r="K15" s="1046"/>
      <c r="L15" s="565"/>
    </row>
    <row r="16" spans="1:12" ht="13.5" thickBot="1">
      <c r="A16" s="565"/>
      <c r="B16" s="1085" t="s">
        <v>31</v>
      </c>
      <c r="C16" s="1086"/>
      <c r="D16" s="1086"/>
      <c r="E16" s="1086"/>
      <c r="F16" s="1087"/>
      <c r="G16" s="1044" t="s">
        <v>711</v>
      </c>
      <c r="H16" s="1045"/>
      <c r="I16" s="1045"/>
      <c r="J16" s="1045"/>
      <c r="K16" s="1046"/>
      <c r="L16" s="565"/>
    </row>
    <row r="17" spans="1:12" ht="13.5" thickBot="1">
      <c r="A17" s="565"/>
      <c r="B17" s="1085" t="s">
        <v>417</v>
      </c>
      <c r="C17" s="1086"/>
      <c r="D17" s="1086"/>
      <c r="E17" s="1086"/>
      <c r="F17" s="1087"/>
      <c r="G17" s="1044" t="s">
        <v>711</v>
      </c>
      <c r="H17" s="1045"/>
      <c r="I17" s="1045"/>
      <c r="J17" s="1045"/>
      <c r="K17" s="1046"/>
      <c r="L17" s="565"/>
    </row>
    <row r="18" spans="1:12" ht="13.5" thickBot="1">
      <c r="A18" s="565"/>
      <c r="B18" s="1085" t="s">
        <v>32</v>
      </c>
      <c r="C18" s="1086"/>
      <c r="D18" s="1086"/>
      <c r="E18" s="1086"/>
      <c r="F18" s="1087"/>
      <c r="G18" s="1044" t="s">
        <v>711</v>
      </c>
      <c r="H18" s="1045"/>
      <c r="I18" s="1045"/>
      <c r="J18" s="1045"/>
      <c r="K18" s="1046"/>
      <c r="L18" s="565"/>
    </row>
    <row r="19" spans="1:12" ht="13.5" thickBot="1">
      <c r="A19" s="565"/>
      <c r="B19" s="1085" t="s">
        <v>418</v>
      </c>
      <c r="C19" s="1086"/>
      <c r="D19" s="1086"/>
      <c r="E19" s="1086"/>
      <c r="F19" s="1087"/>
      <c r="G19" s="1044" t="s">
        <v>711</v>
      </c>
      <c r="H19" s="1045"/>
      <c r="I19" s="1045"/>
      <c r="J19" s="1045"/>
      <c r="K19" s="1046"/>
      <c r="L19" s="565"/>
    </row>
    <row r="20" spans="1:12" ht="13.5" thickBot="1">
      <c r="A20" s="565"/>
      <c r="B20" s="1085" t="s">
        <v>434</v>
      </c>
      <c r="C20" s="1086"/>
      <c r="D20" s="1086"/>
      <c r="E20" s="1086"/>
      <c r="F20" s="1087"/>
      <c r="G20" s="1044" t="s">
        <v>711</v>
      </c>
      <c r="H20" s="1045"/>
      <c r="I20" s="1045"/>
      <c r="J20" s="1045"/>
      <c r="K20" s="1046"/>
      <c r="L20" s="565"/>
    </row>
    <row r="21" spans="1:12" ht="13.5" thickBot="1">
      <c r="A21" s="565"/>
      <c r="B21" s="1085" t="s">
        <v>794</v>
      </c>
      <c r="C21" s="1086"/>
      <c r="D21" s="1086"/>
      <c r="E21" s="1086"/>
      <c r="F21" s="1087"/>
      <c r="G21" s="1044" t="s">
        <v>711</v>
      </c>
      <c r="H21" s="1045"/>
      <c r="I21" s="1045"/>
      <c r="J21" s="1045"/>
      <c r="K21" s="1046"/>
      <c r="L21" s="565"/>
    </row>
    <row r="22" spans="1:12" ht="13.5" thickBot="1">
      <c r="A22" s="565"/>
      <c r="B22" s="1035" t="s">
        <v>568</v>
      </c>
      <c r="C22" s="1036"/>
      <c r="D22" s="1036"/>
      <c r="E22" s="1036"/>
      <c r="F22" s="1037"/>
      <c r="G22" s="1044" t="s">
        <v>711</v>
      </c>
      <c r="H22" s="1045"/>
      <c r="I22" s="1045"/>
      <c r="J22" s="1045"/>
      <c r="K22" s="1046"/>
      <c r="L22" s="565"/>
    </row>
    <row r="23" spans="1:40" ht="13.5" thickBot="1">
      <c r="A23" s="565"/>
      <c r="B23" s="1038" t="s">
        <v>267</v>
      </c>
      <c r="C23" s="1039"/>
      <c r="D23" s="1039"/>
      <c r="E23" s="1039"/>
      <c r="F23" s="1040"/>
      <c r="G23" s="1044" t="s">
        <v>711</v>
      </c>
      <c r="H23" s="1045"/>
      <c r="I23" s="1045"/>
      <c r="J23" s="1045"/>
      <c r="K23" s="1046"/>
      <c r="L23" s="565"/>
      <c r="V23" s="1117"/>
      <c r="W23" s="1117"/>
      <c r="X23" s="1117"/>
      <c r="AE23" s="1116" t="s">
        <v>257</v>
      </c>
      <c r="AF23" s="1116"/>
      <c r="AG23" s="1116"/>
      <c r="AL23" s="1115" t="s">
        <v>277</v>
      </c>
      <c r="AM23" s="1115"/>
      <c r="AN23" s="1115"/>
    </row>
    <row r="24" spans="1:39" ht="13.5" thickBot="1">
      <c r="A24" s="565"/>
      <c r="B24" s="1041" t="s">
        <v>420</v>
      </c>
      <c r="C24" s="1042"/>
      <c r="D24" s="1042"/>
      <c r="E24" s="1042"/>
      <c r="F24" s="1043"/>
      <c r="G24" s="1044" t="s">
        <v>711</v>
      </c>
      <c r="H24" s="1045"/>
      <c r="I24" s="1045"/>
      <c r="J24" s="1045"/>
      <c r="K24" s="1046"/>
      <c r="L24" s="565"/>
      <c r="AF24" t="s">
        <v>6</v>
      </c>
      <c r="AM24" t="s">
        <v>6</v>
      </c>
    </row>
    <row r="25" spans="1:39" ht="13.5" thickBot="1">
      <c r="A25" s="565"/>
      <c r="B25" s="997" t="s">
        <v>419</v>
      </c>
      <c r="C25" s="998"/>
      <c r="D25" s="998"/>
      <c r="E25" s="998"/>
      <c r="F25" s="999"/>
      <c r="G25" s="1044" t="s">
        <v>711</v>
      </c>
      <c r="H25" s="1045"/>
      <c r="I25" s="1045"/>
      <c r="J25" s="1045"/>
      <c r="K25" s="1046"/>
      <c r="L25" s="565"/>
      <c r="V25" s="193"/>
      <c r="W25" s="193"/>
      <c r="X25" s="193"/>
      <c r="AF25" t="s">
        <v>285</v>
      </c>
      <c r="AM25" t="s">
        <v>278</v>
      </c>
    </row>
    <row r="26" spans="1:39" ht="12.75" customHeight="1" thickBot="1">
      <c r="A26" s="565"/>
      <c r="B26" s="1000" t="s">
        <v>589</v>
      </c>
      <c r="C26" s="1001"/>
      <c r="D26" s="1001"/>
      <c r="E26" s="1001"/>
      <c r="F26" s="1002"/>
      <c r="G26" s="1044" t="s">
        <v>711</v>
      </c>
      <c r="H26" s="1045"/>
      <c r="I26" s="1045"/>
      <c r="J26" s="1045"/>
      <c r="K26" s="1046"/>
      <c r="L26" s="565"/>
      <c r="AF26" t="s">
        <v>286</v>
      </c>
      <c r="AM26" s="194" t="s">
        <v>564</v>
      </c>
    </row>
    <row r="27" spans="1:39" ht="13.5" customHeight="1" thickBot="1">
      <c r="A27" s="565"/>
      <c r="B27" s="1000" t="s">
        <v>568</v>
      </c>
      <c r="C27" s="1001"/>
      <c r="D27" s="1001"/>
      <c r="E27" s="1001"/>
      <c r="F27" s="1002"/>
      <c r="G27" s="1053" t="s">
        <v>711</v>
      </c>
      <c r="H27" s="1054"/>
      <c r="I27" s="1054"/>
      <c r="J27" s="1054"/>
      <c r="K27" s="1055"/>
      <c r="L27" s="565"/>
      <c r="V27" s="193"/>
      <c r="W27" s="193"/>
      <c r="AF27" t="s">
        <v>74</v>
      </c>
      <c r="AM27" t="s">
        <v>537</v>
      </c>
    </row>
    <row r="28" spans="1:39" ht="13.5" customHeight="1" thickBot="1">
      <c r="A28" s="565"/>
      <c r="B28" s="1000" t="s">
        <v>569</v>
      </c>
      <c r="C28" s="1001"/>
      <c r="D28" s="1001"/>
      <c r="E28" s="1001"/>
      <c r="F28" s="1002"/>
      <c r="G28" s="1053" t="s">
        <v>711</v>
      </c>
      <c r="H28" s="1054"/>
      <c r="I28" s="1054"/>
      <c r="J28" s="1054"/>
      <c r="K28" s="1055"/>
      <c r="L28" s="565"/>
      <c r="R28" s="1170" t="s">
        <v>320</v>
      </c>
      <c r="S28" s="1171"/>
      <c r="T28" s="1172"/>
      <c r="W28" s="260"/>
      <c r="AF28" t="s">
        <v>89</v>
      </c>
      <c r="AM28" t="s">
        <v>538</v>
      </c>
    </row>
    <row r="29" spans="1:39" ht="13.5" customHeight="1" thickBot="1">
      <c r="A29" s="565"/>
      <c r="B29" s="1000" t="s">
        <v>267</v>
      </c>
      <c r="C29" s="1001"/>
      <c r="D29" s="1001"/>
      <c r="E29" s="1001"/>
      <c r="F29" s="1002"/>
      <c r="G29" s="1134" t="s">
        <v>711</v>
      </c>
      <c r="H29" s="1135"/>
      <c r="I29" s="1135"/>
      <c r="J29" s="1135"/>
      <c r="K29" s="1136"/>
      <c r="L29" s="565"/>
      <c r="R29" s="1160" t="s">
        <v>42</v>
      </c>
      <c r="S29" s="1161"/>
      <c r="T29" s="1162"/>
      <c r="V29" s="193"/>
      <c r="W29" s="193"/>
      <c r="AF29" t="s">
        <v>284</v>
      </c>
      <c r="AH29" s="3"/>
      <c r="AI29" s="3"/>
      <c r="AJ29" s="3"/>
      <c r="AK29" s="3"/>
      <c r="AM29" t="s">
        <v>279</v>
      </c>
    </row>
    <row r="30" spans="1:39" ht="13.5" customHeight="1" thickBot="1">
      <c r="A30" s="565"/>
      <c r="B30" s="1000" t="s">
        <v>420</v>
      </c>
      <c r="C30" s="1001"/>
      <c r="D30" s="1001"/>
      <c r="E30" s="1001"/>
      <c r="F30" s="1002"/>
      <c r="G30" s="1053" t="s">
        <v>711</v>
      </c>
      <c r="H30" s="1054"/>
      <c r="I30" s="1054"/>
      <c r="J30" s="1054"/>
      <c r="K30" s="1055"/>
      <c r="L30" s="565"/>
      <c r="M30" s="3"/>
      <c r="N30" s="3"/>
      <c r="O30" s="3"/>
      <c r="R30" s="1163" t="s">
        <v>558</v>
      </c>
      <c r="S30" s="1164"/>
      <c r="T30" s="1165"/>
      <c r="W30" s="193"/>
      <c r="AF30" t="s">
        <v>113</v>
      </c>
      <c r="AM30" t="s">
        <v>548</v>
      </c>
    </row>
    <row r="31" spans="1:39" ht="17.25" customHeight="1">
      <c r="A31" s="565"/>
      <c r="B31" s="1000" t="s">
        <v>33</v>
      </c>
      <c r="C31" s="1001"/>
      <c r="D31" s="1001"/>
      <c r="E31" s="1001"/>
      <c r="F31" s="1002"/>
      <c r="G31" s="485" t="s">
        <v>711</v>
      </c>
      <c r="H31" s="1056" t="str">
        <f>IF(S45&lt;4,"VERIFIQUE LOS DATOS CATASTRALES ANTES DE CONTINUAR","  ")</f>
        <v>VERIFIQUE LOS DATOS CATASTRALES ANTES DE CONTINUAR</v>
      </c>
      <c r="I31" s="1057"/>
      <c r="J31" s="1057"/>
      <c r="K31" s="1058"/>
      <c r="L31" s="565"/>
      <c r="M31" s="426"/>
      <c r="N31" s="422"/>
      <c r="O31" s="422"/>
      <c r="V31" s="193"/>
      <c r="W31" s="260"/>
      <c r="AF31" t="s">
        <v>121</v>
      </c>
      <c r="AM31" t="s">
        <v>40</v>
      </c>
    </row>
    <row r="32" spans="1:39" ht="15.75" customHeight="1" thickBot="1">
      <c r="A32" s="565"/>
      <c r="B32" s="1000" t="s">
        <v>34</v>
      </c>
      <c r="C32" s="1001"/>
      <c r="D32" s="1001"/>
      <c r="E32" s="1001"/>
      <c r="F32" s="1002"/>
      <c r="G32" s="485">
        <v>0</v>
      </c>
      <c r="H32" s="1059"/>
      <c r="I32" s="1060"/>
      <c r="J32" s="1060"/>
      <c r="K32" s="1061"/>
      <c r="L32" s="565"/>
      <c r="W32" s="260"/>
      <c r="AF32" t="s">
        <v>130</v>
      </c>
      <c r="AM32" t="s">
        <v>542</v>
      </c>
    </row>
    <row r="33" spans="1:39" ht="13.5" customHeight="1">
      <c r="A33" s="565"/>
      <c r="B33" s="1000" t="s">
        <v>35</v>
      </c>
      <c r="C33" s="1001"/>
      <c r="D33" s="1001"/>
      <c r="E33" s="1001"/>
      <c r="F33" s="1002"/>
      <c r="G33" s="485">
        <v>0</v>
      </c>
      <c r="H33" s="1059"/>
      <c r="I33" s="1060"/>
      <c r="J33" s="1060"/>
      <c r="K33" s="1061"/>
      <c r="L33" s="565"/>
      <c r="Q33" s="161"/>
      <c r="R33" s="198" t="s">
        <v>556</v>
      </c>
      <c r="S33" s="212"/>
      <c r="T33" s="408"/>
      <c r="U33" s="410"/>
      <c r="V33" s="193"/>
      <c r="W33" s="260"/>
      <c r="AF33" t="s">
        <v>134</v>
      </c>
      <c r="AM33" t="s">
        <v>543</v>
      </c>
    </row>
    <row r="34" spans="1:39" ht="13.5" customHeight="1">
      <c r="A34" s="565"/>
      <c r="B34" s="1000" t="s">
        <v>36</v>
      </c>
      <c r="C34" s="1001"/>
      <c r="D34" s="1001"/>
      <c r="E34" s="1001"/>
      <c r="F34" s="1002"/>
      <c r="G34" s="485">
        <v>0</v>
      </c>
      <c r="H34" s="1062"/>
      <c r="I34" s="1063"/>
      <c r="J34" s="1063"/>
      <c r="K34" s="1064"/>
      <c r="L34" s="565"/>
      <c r="R34" s="1049" t="str">
        <f>IF(G44="ORIGINARIO","   ",G45)</f>
        <v>   </v>
      </c>
      <c r="S34" s="1050"/>
      <c r="T34" s="330"/>
      <c r="U34" s="411"/>
      <c r="W34" s="260"/>
      <c r="AF34" t="s">
        <v>144</v>
      </c>
      <c r="AM34" t="s">
        <v>545</v>
      </c>
    </row>
    <row r="35" spans="1:39" ht="13.5" customHeight="1" thickBot="1">
      <c r="A35" s="565"/>
      <c r="B35" s="1000" t="s">
        <v>342</v>
      </c>
      <c r="C35" s="1001"/>
      <c r="D35" s="1001"/>
      <c r="E35" s="1001"/>
      <c r="F35" s="1002"/>
      <c r="G35" s="485">
        <v>0</v>
      </c>
      <c r="H35" s="1065" t="s">
        <v>681</v>
      </c>
      <c r="I35" s="1066"/>
      <c r="J35" s="1066"/>
      <c r="K35" s="1067"/>
      <c r="L35" s="565"/>
      <c r="R35" s="1051" t="str">
        <f>$R$34</f>
        <v>   </v>
      </c>
      <c r="S35" s="1052"/>
      <c r="T35" s="350"/>
      <c r="U35" s="412"/>
      <c r="V35" s="193"/>
      <c r="W35" s="260"/>
      <c r="AF35" t="s">
        <v>152</v>
      </c>
      <c r="AM35" t="s">
        <v>546</v>
      </c>
    </row>
    <row r="36" spans="1:39" ht="15" customHeight="1">
      <c r="A36" s="565"/>
      <c r="B36" s="1000" t="s">
        <v>708</v>
      </c>
      <c r="C36" s="1001"/>
      <c r="D36" s="1001"/>
      <c r="E36" s="1001"/>
      <c r="F36" s="1002"/>
      <c r="G36" s="485" t="s">
        <v>711</v>
      </c>
      <c r="H36" s="1065"/>
      <c r="I36" s="1066"/>
      <c r="J36" s="1066"/>
      <c r="K36" s="1067"/>
      <c r="L36" s="565"/>
      <c r="R36" s="198" t="s">
        <v>576</v>
      </c>
      <c r="S36" s="212"/>
      <c r="T36" s="349"/>
      <c r="U36" s="193"/>
      <c r="W36" s="260"/>
      <c r="AF36" t="s">
        <v>168</v>
      </c>
      <c r="AM36" t="s">
        <v>550</v>
      </c>
    </row>
    <row r="37" spans="1:39" ht="12.75">
      <c r="A37" s="565"/>
      <c r="B37" s="1000" t="s">
        <v>266</v>
      </c>
      <c r="C37" s="1001"/>
      <c r="D37" s="1001"/>
      <c r="E37" s="1001"/>
      <c r="F37" s="1002"/>
      <c r="G37" s="485" t="s">
        <v>711</v>
      </c>
      <c r="H37" s="1065"/>
      <c r="I37" s="1066"/>
      <c r="J37" s="1066"/>
      <c r="K37" s="1067"/>
      <c r="L37" s="565"/>
      <c r="R37" s="1118" t="str">
        <f>IF(G44="originario","  ",G47/G46*E95)</f>
        <v>  </v>
      </c>
      <c r="S37" s="1119"/>
      <c r="T37" s="1120"/>
      <c r="U37" s="193"/>
      <c r="V37" s="193"/>
      <c r="W37" s="193"/>
      <c r="AF37" t="s">
        <v>183</v>
      </c>
      <c r="AM37" t="s">
        <v>549</v>
      </c>
    </row>
    <row r="38" spans="1:39" ht="13.5" thickBot="1">
      <c r="A38" s="565"/>
      <c r="B38" s="1000" t="s">
        <v>707</v>
      </c>
      <c r="C38" s="1001"/>
      <c r="D38" s="1001"/>
      <c r="E38" s="1001"/>
      <c r="F38" s="1002"/>
      <c r="G38" s="485" t="s">
        <v>711</v>
      </c>
      <c r="H38" s="1065"/>
      <c r="I38" s="1066"/>
      <c r="J38" s="1066"/>
      <c r="K38" s="1067"/>
      <c r="L38" s="565"/>
      <c r="R38" s="1121"/>
      <c r="S38" s="1122"/>
      <c r="T38" s="1123"/>
      <c r="U38" s="193"/>
      <c r="W38" s="193"/>
      <c r="AF38" t="s">
        <v>189</v>
      </c>
      <c r="AM38" t="s">
        <v>547</v>
      </c>
    </row>
    <row r="39" spans="1:39" ht="22.5" customHeight="1" thickBot="1">
      <c r="A39" s="565"/>
      <c r="B39" s="1173" t="str">
        <f>IF(S45&lt;4,"ERROR","  ")</f>
        <v>ERROR</v>
      </c>
      <c r="C39" s="1174"/>
      <c r="D39" s="1174"/>
      <c r="E39" s="1174"/>
      <c r="F39" s="1174"/>
      <c r="G39" s="1175"/>
      <c r="H39" s="1068"/>
      <c r="I39" s="1069"/>
      <c r="J39" s="1069"/>
      <c r="K39" s="1070"/>
      <c r="L39" s="565"/>
      <c r="P39" s="414"/>
      <c r="U39" s="193"/>
      <c r="V39" s="193"/>
      <c r="W39" s="193"/>
      <c r="AF39" t="s">
        <v>214</v>
      </c>
      <c r="AM39" t="s">
        <v>544</v>
      </c>
    </row>
    <row r="40" spans="1:39" ht="12.75">
      <c r="A40" s="565"/>
      <c r="B40" s="1000" t="s">
        <v>37</v>
      </c>
      <c r="C40" s="1001"/>
      <c r="D40" s="1001"/>
      <c r="E40" s="1001"/>
      <c r="F40" s="1002"/>
      <c r="G40" s="1181" t="s">
        <v>570</v>
      </c>
      <c r="H40" s="1182"/>
      <c r="I40" s="1182"/>
      <c r="J40" s="1182"/>
      <c r="K40" s="1183"/>
      <c r="L40" s="565"/>
      <c r="R40" s="1047" t="s">
        <v>571</v>
      </c>
      <c r="S40" s="1048"/>
      <c r="U40" s="193"/>
      <c r="W40" s="193"/>
      <c r="AF40" t="s">
        <v>258</v>
      </c>
      <c r="AM40" t="s">
        <v>539</v>
      </c>
    </row>
    <row r="41" spans="1:39" ht="12.75">
      <c r="A41" s="565"/>
      <c r="B41" s="991" t="s">
        <v>38</v>
      </c>
      <c r="C41" s="992"/>
      <c r="D41" s="992"/>
      <c r="E41" s="992"/>
      <c r="F41" s="993"/>
      <c r="G41" s="1124" t="s">
        <v>711</v>
      </c>
      <c r="H41" s="1125"/>
      <c r="I41" s="1125"/>
      <c r="J41" s="1125"/>
      <c r="K41" s="1126"/>
      <c r="L41" s="565"/>
      <c r="R41" s="202"/>
      <c r="S41" s="423">
        <f>IF(G31="#",0,1)</f>
        <v>0</v>
      </c>
      <c r="U41" s="193"/>
      <c r="V41" s="193"/>
      <c r="W41" s="193"/>
      <c r="AF41" t="s">
        <v>229</v>
      </c>
      <c r="AM41" t="s">
        <v>540</v>
      </c>
    </row>
    <row r="42" spans="1:42" ht="15.75" customHeight="1">
      <c r="A42" s="565"/>
      <c r="B42" s="994"/>
      <c r="C42" s="995"/>
      <c r="D42" s="995"/>
      <c r="E42" s="995"/>
      <c r="F42" s="996"/>
      <c r="G42" s="1124" t="s">
        <v>711</v>
      </c>
      <c r="H42" s="1125"/>
      <c r="I42" s="1125"/>
      <c r="J42" s="1125"/>
      <c r="K42" s="1126"/>
      <c r="L42" s="565"/>
      <c r="R42" s="202"/>
      <c r="S42" s="423">
        <f>IF(G32="#",0,1)</f>
        <v>1</v>
      </c>
      <c r="U42" s="193"/>
      <c r="W42" s="193"/>
      <c r="AF42" s="3"/>
      <c r="AM42" t="s">
        <v>541</v>
      </c>
      <c r="AN42" s="3"/>
      <c r="AO42" s="3"/>
      <c r="AP42" s="3"/>
    </row>
    <row r="43" spans="1:58" ht="18.75" customHeight="1">
      <c r="A43" s="565"/>
      <c r="B43" s="997"/>
      <c r="C43" s="998"/>
      <c r="D43" s="998"/>
      <c r="E43" s="998"/>
      <c r="F43" s="999"/>
      <c r="G43" s="1124" t="s">
        <v>711</v>
      </c>
      <c r="H43" s="1125"/>
      <c r="I43" s="1125"/>
      <c r="J43" s="1125"/>
      <c r="K43" s="1126"/>
      <c r="L43" s="565"/>
      <c r="R43" s="202"/>
      <c r="S43" s="423">
        <f>IF(G33="#",0,1)</f>
        <v>1</v>
      </c>
      <c r="T43" s="438"/>
      <c r="V43" s="193"/>
      <c r="W43" s="193"/>
      <c r="AC43" s="3"/>
      <c r="AD43" s="3"/>
      <c r="AE43" s="3"/>
      <c r="AG43" s="3"/>
      <c r="AH43" s="3"/>
      <c r="AI43" s="3"/>
      <c r="AJ43" s="3"/>
      <c r="AK43" s="3"/>
      <c r="AL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28" ht="24" customHeight="1">
      <c r="A44" s="565"/>
      <c r="B44" s="1000" t="s">
        <v>41</v>
      </c>
      <c r="C44" s="1001"/>
      <c r="D44" s="1001"/>
      <c r="E44" s="1001"/>
      <c r="F44" s="1002"/>
      <c r="G44" s="1178" t="s">
        <v>42</v>
      </c>
      <c r="H44" s="1179"/>
      <c r="I44" s="1179"/>
      <c r="J44" s="1179"/>
      <c r="K44" s="1180"/>
      <c r="L44" s="565"/>
      <c r="M44" s="426"/>
      <c r="N44" s="422"/>
      <c r="O44" s="422"/>
      <c r="Q44" s="3"/>
      <c r="R44" s="202"/>
      <c r="S44" s="423">
        <f>IF(G34="#",0,1)</f>
        <v>1</v>
      </c>
      <c r="T44" s="438"/>
      <c r="U44" s="3"/>
      <c r="W44" s="260"/>
      <c r="X44" s="3"/>
      <c r="Y44" s="3"/>
      <c r="Z44" s="3"/>
      <c r="AA44" s="3"/>
      <c r="AB44" s="3"/>
    </row>
    <row r="45" spans="1:22" ht="21" customHeight="1" thickBot="1">
      <c r="A45" s="565"/>
      <c r="B45" s="1000" t="str">
        <f>IF(G44="ORIGINARIO","  ","FECHA del CONTRATO ORIGINAL (DD-MM-AA) ")</f>
        <v>  </v>
      </c>
      <c r="C45" s="1001"/>
      <c r="D45" s="1001"/>
      <c r="E45" s="1001"/>
      <c r="F45" s="1002"/>
      <c r="G45" s="1189"/>
      <c r="H45" s="1190"/>
      <c r="I45" s="1190"/>
      <c r="J45" s="1190"/>
      <c r="K45" s="1191"/>
      <c r="L45" s="565"/>
      <c r="R45" s="200"/>
      <c r="S45" s="424">
        <f>SUM(S41:S44)</f>
        <v>3</v>
      </c>
      <c r="V45" s="193"/>
    </row>
    <row r="46" spans="1:23" ht="19.5" customHeight="1" thickBot="1">
      <c r="A46" s="565"/>
      <c r="B46" s="1000" t="str">
        <f>IF(G44="ORIGINARIO","  ","FACTOR DE CORRECCION DEL CONTRATO ORIGINAL ")</f>
        <v>  </v>
      </c>
      <c r="C46" s="1001"/>
      <c r="D46" s="1001"/>
      <c r="E46" s="1001"/>
      <c r="F46" s="1002"/>
      <c r="G46" s="1112"/>
      <c r="H46" s="1113"/>
      <c r="I46" s="1113"/>
      <c r="J46" s="1113"/>
      <c r="K46" s="1114"/>
      <c r="L46" s="565"/>
      <c r="W46" s="260"/>
    </row>
    <row r="47" spans="1:23" ht="21" customHeight="1" thickBot="1">
      <c r="A47" s="565"/>
      <c r="B47" s="1000" t="str">
        <f>IF(G44="ORIGINARIO","  ","MONTO EN PESOS DEL CONTRATO ORIGINAL ")</f>
        <v>  </v>
      </c>
      <c r="C47" s="1001"/>
      <c r="D47" s="1001"/>
      <c r="E47" s="1001"/>
      <c r="F47" s="1002"/>
      <c r="G47" s="1071"/>
      <c r="H47" s="1072"/>
      <c r="I47" s="1072"/>
      <c r="J47" s="1072"/>
      <c r="K47" s="1073"/>
      <c r="L47" s="565"/>
      <c r="R47" s="928" t="s">
        <v>718</v>
      </c>
      <c r="S47" s="929"/>
      <c r="T47" s="305"/>
      <c r="V47" s="193"/>
      <c r="W47" s="260"/>
    </row>
    <row r="48" spans="1:19" ht="28.5" customHeight="1">
      <c r="A48" s="565"/>
      <c r="B48" s="1000" t="s">
        <v>39</v>
      </c>
      <c r="C48" s="1001"/>
      <c r="D48" s="1001"/>
      <c r="E48" s="1001"/>
      <c r="F48" s="1002"/>
      <c r="G48" s="1124" t="s">
        <v>711</v>
      </c>
      <c r="H48" s="1125"/>
      <c r="I48" s="1125"/>
      <c r="J48" s="1125"/>
      <c r="K48" s="1126"/>
      <c r="L48" s="565"/>
      <c r="R48" s="640">
        <v>0.3</v>
      </c>
      <c r="S48" s="614"/>
    </row>
    <row r="49" spans="1:19" ht="35.25" customHeight="1">
      <c r="A49" s="565"/>
      <c r="B49" s="991" t="s">
        <v>271</v>
      </c>
      <c r="C49" s="992"/>
      <c r="D49" s="992"/>
      <c r="E49" s="992"/>
      <c r="F49" s="993"/>
      <c r="G49" s="1149" t="s">
        <v>272</v>
      </c>
      <c r="H49" s="1150"/>
      <c r="I49" s="1150"/>
      <c r="J49" s="1150"/>
      <c r="K49" s="1151"/>
      <c r="L49" s="565"/>
      <c r="N49" s="3"/>
      <c r="O49" s="3"/>
      <c r="R49" s="641">
        <v>0.6</v>
      </c>
      <c r="S49" s="613"/>
    </row>
    <row r="50" spans="1:23" ht="10.5" customHeight="1" thickBot="1">
      <c r="A50" s="565"/>
      <c r="B50" s="994"/>
      <c r="C50" s="995"/>
      <c r="D50" s="995"/>
      <c r="E50" s="995"/>
      <c r="F50" s="996"/>
      <c r="G50" s="1149"/>
      <c r="H50" s="1150"/>
      <c r="I50" s="1150"/>
      <c r="J50" s="1150"/>
      <c r="K50" s="1151"/>
      <c r="L50" s="565"/>
      <c r="M50" s="3"/>
      <c r="R50" s="649">
        <v>0</v>
      </c>
      <c r="S50" s="615"/>
      <c r="W50" s="258"/>
    </row>
    <row r="51" spans="1:22" ht="25.5" customHeight="1" thickBot="1">
      <c r="A51" s="565"/>
      <c r="B51" s="997"/>
      <c r="C51" s="998"/>
      <c r="D51" s="998"/>
      <c r="E51" s="998"/>
      <c r="F51" s="999"/>
      <c r="G51" s="1149"/>
      <c r="H51" s="1150"/>
      <c r="I51" s="1150"/>
      <c r="J51" s="1150"/>
      <c r="K51" s="1151"/>
      <c r="L51" s="565"/>
      <c r="Q51" s="125"/>
      <c r="R51" s="125"/>
      <c r="S51" s="125"/>
      <c r="T51" s="125"/>
      <c r="U51" s="330"/>
      <c r="V51" s="125"/>
    </row>
    <row r="52" spans="1:22" ht="13.5" thickBot="1">
      <c r="A52" s="565"/>
      <c r="B52" s="1167" t="s">
        <v>437</v>
      </c>
      <c r="C52" s="1168"/>
      <c r="D52" s="1168"/>
      <c r="E52" s="1168"/>
      <c r="F52" s="1169"/>
      <c r="G52" s="1154" t="s">
        <v>711</v>
      </c>
      <c r="H52" s="1155"/>
      <c r="I52" s="1155"/>
      <c r="J52" s="1155"/>
      <c r="K52" s="1156"/>
      <c r="L52" s="565"/>
      <c r="N52" s="409"/>
      <c r="O52" s="409"/>
      <c r="Q52" s="125"/>
      <c r="R52" s="644">
        <f aca="true" t="shared" si="0" ref="R52:R57">IF(J60="SI",1,0)</f>
        <v>0</v>
      </c>
      <c r="S52" s="408"/>
      <c r="T52" s="428"/>
      <c r="U52" s="330"/>
      <c r="V52" s="125"/>
    </row>
    <row r="53" spans="1:34" s="3" customFormat="1" ht="27" customHeight="1" thickBot="1">
      <c r="A53" s="565"/>
      <c r="B53" s="859"/>
      <c r="C53" s="859"/>
      <c r="D53" s="859"/>
      <c r="E53" s="859"/>
      <c r="F53" s="859"/>
      <c r="G53" s="860"/>
      <c r="H53" s="860"/>
      <c r="I53" s="860"/>
      <c r="J53" s="860"/>
      <c r="K53" s="860"/>
      <c r="L53" s="565"/>
      <c r="M53"/>
      <c r="N53" s="409"/>
      <c r="O53" s="409"/>
      <c r="P53" s="413"/>
      <c r="Q53" s="125"/>
      <c r="R53" s="645">
        <f t="shared" si="0"/>
        <v>0</v>
      </c>
      <c r="S53" s="648" t="str">
        <f>IF(AND(R60=0)," A"," ")</f>
        <v> A</v>
      </c>
      <c r="T53" s="203"/>
      <c r="U53" s="30"/>
      <c r="AD53"/>
      <c r="AE53"/>
      <c r="AF53"/>
      <c r="AG53"/>
      <c r="AH53"/>
    </row>
    <row r="54" spans="1:34" ht="24" thickBot="1">
      <c r="A54" s="565"/>
      <c r="B54" s="1157" t="s">
        <v>791</v>
      </c>
      <c r="C54" s="1158"/>
      <c r="D54" s="1158"/>
      <c r="E54" s="1158"/>
      <c r="F54" s="1159"/>
      <c r="G54" s="1203" t="s">
        <v>428</v>
      </c>
      <c r="H54" s="1204"/>
      <c r="I54" s="1088">
        <f>IF(G54="SI",'ACTA ESTADO DE OBRA'!H45,0)</f>
        <v>0</v>
      </c>
      <c r="J54" s="1089"/>
      <c r="K54" s="1090"/>
      <c r="L54" s="565"/>
      <c r="M54" s="409"/>
      <c r="Q54" s="125"/>
      <c r="R54" s="645">
        <f t="shared" si="0"/>
        <v>0</v>
      </c>
      <c r="S54" s="648" t="str">
        <f>IF(R60=0," ",(IF(AND(R60=1)," B ","  ")))</f>
        <v> </v>
      </c>
      <c r="T54" s="203"/>
      <c r="U54" s="141"/>
      <c r="AD54" s="3"/>
      <c r="AE54" s="3"/>
      <c r="AF54" s="3"/>
      <c r="AG54" s="3"/>
      <c r="AH54" s="3"/>
    </row>
    <row r="55" spans="1:20" ht="16.5" customHeight="1" thickBot="1">
      <c r="A55" s="565"/>
      <c r="B55" s="1166"/>
      <c r="C55" s="1166"/>
      <c r="D55" s="1166"/>
      <c r="E55" s="1166"/>
      <c r="F55" s="1166"/>
      <c r="G55" s="1166"/>
      <c r="H55" s="1166"/>
      <c r="I55" s="1166"/>
      <c r="J55" s="1166"/>
      <c r="K55" s="1166"/>
      <c r="L55" s="565"/>
      <c r="M55" s="125"/>
      <c r="N55" s="125"/>
      <c r="O55" s="125"/>
      <c r="P55" s="415"/>
      <c r="Q55" s="3"/>
      <c r="R55" s="645">
        <f t="shared" si="0"/>
        <v>0</v>
      </c>
      <c r="S55" s="648" t="str">
        <f>IF(R60=0," ",(IF(AND(R60=2)," C"," ")))</f>
        <v> </v>
      </c>
      <c r="T55" s="647" t="str">
        <f>CONCATENATE(S53,S54,S55,S56,S57)</f>
        <v> A    </v>
      </c>
    </row>
    <row r="56" spans="1:27" ht="16.5" customHeight="1" thickBot="1">
      <c r="A56" s="565"/>
      <c r="B56" s="1195" t="s">
        <v>285</v>
      </c>
      <c r="C56" s="1196"/>
      <c r="D56" s="1196"/>
      <c r="E56" s="1196"/>
      <c r="F56" s="1197"/>
      <c r="G56" s="1192" t="s">
        <v>428</v>
      </c>
      <c r="H56" s="1193"/>
      <c r="I56" s="1193"/>
      <c r="J56" s="1193"/>
      <c r="K56" s="1194"/>
      <c r="L56" s="565"/>
      <c r="M56" s="125"/>
      <c r="N56" s="125"/>
      <c r="O56" s="125"/>
      <c r="R56" s="645">
        <f t="shared" si="0"/>
        <v>0</v>
      </c>
      <c r="S56" s="648" t="str">
        <f>IF(R60=0," ",(IF(AND(R60=3)," D "," ")))</f>
        <v> </v>
      </c>
      <c r="T56" s="203"/>
      <c r="U56" s="290"/>
      <c r="V56" s="290"/>
      <c r="W56" s="290"/>
      <c r="X56" s="290"/>
      <c r="Y56" s="290"/>
      <c r="Z56" s="290"/>
      <c r="AA56" s="290"/>
    </row>
    <row r="57" spans="1:27" ht="16.5" customHeight="1" thickBot="1">
      <c r="A57" s="565"/>
      <c r="B57" s="1097" t="s">
        <v>6</v>
      </c>
      <c r="C57" s="1097"/>
      <c r="D57" s="1097"/>
      <c r="E57" s="1097"/>
      <c r="F57" s="1097"/>
      <c r="G57" s="1097"/>
      <c r="H57" s="1097"/>
      <c r="I57" s="1097"/>
      <c r="J57" s="1097"/>
      <c r="K57" s="1097"/>
      <c r="L57" s="565"/>
      <c r="M57" s="125"/>
      <c r="N57" s="125"/>
      <c r="O57" s="125"/>
      <c r="P57" s="413" t="s">
        <v>6</v>
      </c>
      <c r="R57" s="645">
        <f t="shared" si="0"/>
        <v>0</v>
      </c>
      <c r="S57" s="648" t="str">
        <f>IF(R60=0," ",(IF(AND(R60&gt;=4)," E "," ")))</f>
        <v> </v>
      </c>
      <c r="T57" s="642"/>
      <c r="V57" s="31"/>
      <c r="W57" s="31"/>
      <c r="X57" s="31"/>
      <c r="Y57" s="31"/>
      <c r="Z57" s="31"/>
      <c r="AA57" s="31"/>
    </row>
    <row r="58" spans="1:20" ht="27.75" customHeight="1" thickBot="1">
      <c r="A58" s="565"/>
      <c r="B58" s="1091" t="str">
        <f>IF(G56="si","CATEGORIZACION DE VIVIENDAS UNIFAMILIARES","  ")</f>
        <v>  </v>
      </c>
      <c r="C58" s="1092"/>
      <c r="D58" s="1092"/>
      <c r="E58" s="1092"/>
      <c r="F58" s="1092"/>
      <c r="G58" s="1092"/>
      <c r="H58" s="1092"/>
      <c r="I58" s="1092"/>
      <c r="J58" s="1092"/>
      <c r="K58" s="1093"/>
      <c r="L58" s="565"/>
      <c r="M58" s="125"/>
      <c r="N58" s="125"/>
      <c r="O58" s="125"/>
      <c r="R58" s="645">
        <f>IF(J66="NO",0,IF(S60=0,2,1))</f>
        <v>0</v>
      </c>
      <c r="S58" s="330"/>
      <c r="T58" s="642"/>
    </row>
    <row r="59" spans="1:81" ht="16.5" customHeight="1" thickBot="1">
      <c r="A59" s="565"/>
      <c r="B59" s="477" t="str">
        <f>IF(G56="SI","1.2.","  ")</f>
        <v>  </v>
      </c>
      <c r="C59" s="1027" t="str">
        <f>IF(G56="SI"," VIVIENDAS UNIFAMILIARES","  ")</f>
        <v>  </v>
      </c>
      <c r="D59" s="1028"/>
      <c r="E59" s="1028"/>
      <c r="F59" s="1028"/>
      <c r="G59" s="1028"/>
      <c r="H59" s="1028"/>
      <c r="I59" s="1028"/>
      <c r="J59" s="1028"/>
      <c r="K59" s="1029"/>
      <c r="L59" s="565"/>
      <c r="M59" s="125"/>
      <c r="N59" s="125"/>
      <c r="O59" s="125"/>
      <c r="R59" s="645">
        <f>IF(J67="SI",1,0)</f>
        <v>0</v>
      </c>
      <c r="S59" s="330"/>
      <c r="T59" s="642"/>
      <c r="BW59" s="31"/>
      <c r="BX59" s="31"/>
      <c r="BY59" s="31"/>
      <c r="BZ59" s="31"/>
      <c r="CA59" s="31"/>
      <c r="CB59" s="31"/>
      <c r="CC59" s="31"/>
    </row>
    <row r="60" spans="1:81" ht="16.5" customHeight="1" thickBot="1">
      <c r="A60" s="565"/>
      <c r="B60" s="478" t="str">
        <f>IF(G56="SI","1)","  ")</f>
        <v>  </v>
      </c>
      <c r="C60" s="1140" t="str">
        <f>IF(G56="SI","Con dependencias de servicio","  ")</f>
        <v>  </v>
      </c>
      <c r="D60" s="1141"/>
      <c r="E60" s="1141"/>
      <c r="F60" s="1141"/>
      <c r="G60" s="1141"/>
      <c r="H60" s="1141"/>
      <c r="I60" s="1142"/>
      <c r="J60" s="650" t="s">
        <v>428</v>
      </c>
      <c r="K60" s="1198" t="str">
        <f>IF($G$56="SI","CAT.","  ")</f>
        <v>  </v>
      </c>
      <c r="L60" s="565"/>
      <c r="M60" s="125"/>
      <c r="N60" s="125"/>
      <c r="O60" s="125"/>
      <c r="R60" s="646">
        <f>SUM(R52:R59)</f>
        <v>0</v>
      </c>
      <c r="S60" s="933">
        <f>+R59+R57+R56+R55+R54+R53+R52</f>
        <v>0</v>
      </c>
      <c r="T60" s="643"/>
      <c r="BW60" s="31"/>
      <c r="BX60" s="31"/>
      <c r="BY60" s="31"/>
      <c r="BZ60" s="31"/>
      <c r="CA60" s="31"/>
      <c r="CB60" s="31"/>
      <c r="CC60" s="31"/>
    </row>
    <row r="61" spans="1:81" ht="16.5" customHeight="1" thickBot="1">
      <c r="A61" s="565"/>
      <c r="B61" s="479" t="str">
        <f>IF(G56="SI","2)","  ")</f>
        <v>  </v>
      </c>
      <c r="C61" s="1005" t="str">
        <f>IF(G56="SI","Dos o mas cocheras cubiertas o semicubiertas","  ")</f>
        <v>  </v>
      </c>
      <c r="D61" s="1006"/>
      <c r="E61" s="1006"/>
      <c r="F61" s="1006"/>
      <c r="G61" s="1006"/>
      <c r="H61" s="1006"/>
      <c r="I61" s="1007"/>
      <c r="J61" s="650" t="s">
        <v>428</v>
      </c>
      <c r="K61" s="1199"/>
      <c r="L61" s="565"/>
      <c r="M61" s="125"/>
      <c r="N61" s="125"/>
      <c r="O61" s="125"/>
      <c r="BW61" s="31"/>
      <c r="BX61" s="31"/>
      <c r="BY61" s="31"/>
      <c r="BZ61" s="31"/>
      <c r="CA61" s="31"/>
      <c r="CB61" s="31"/>
      <c r="CC61" s="31"/>
    </row>
    <row r="62" spans="1:81" ht="16.5" customHeight="1" thickBot="1">
      <c r="A62" s="565"/>
      <c r="B62" s="479" t="str">
        <f>IF(G56="SI","3)","  ")</f>
        <v>  </v>
      </c>
      <c r="C62" s="1005" t="str">
        <f>IF(G56="SI","Aire acundicionado central u otras instalaciones especiales","  ")</f>
        <v>  </v>
      </c>
      <c r="D62" s="1006"/>
      <c r="E62" s="1006"/>
      <c r="F62" s="1006"/>
      <c r="G62" s="1006"/>
      <c r="H62" s="1006"/>
      <c r="I62" s="1007"/>
      <c r="J62" s="650" t="s">
        <v>428</v>
      </c>
      <c r="K62" s="1200" t="str">
        <f>IF(G56="si",T55," ")</f>
        <v> </v>
      </c>
      <c r="L62" s="565"/>
      <c r="M62" s="125"/>
      <c r="N62" s="125"/>
      <c r="O62" s="125"/>
      <c r="BW62" s="31"/>
      <c r="BX62" s="31"/>
      <c r="BY62" s="31"/>
      <c r="BZ62" s="31"/>
      <c r="CA62" s="31"/>
      <c r="CB62" s="31"/>
      <c r="CC62" s="31"/>
    </row>
    <row r="63" spans="1:81" ht="16.5" customHeight="1" thickBot="1">
      <c r="A63" s="565"/>
      <c r="B63" s="479" t="str">
        <f>IF(G56="SI","4)","  ")</f>
        <v>  </v>
      </c>
      <c r="C63" s="1005" t="str">
        <f>IF(G56="SI","Cuatro o mas baños o toilettes","  ")</f>
        <v>  </v>
      </c>
      <c r="D63" s="1006"/>
      <c r="E63" s="1006"/>
      <c r="F63" s="1006"/>
      <c r="G63" s="1006"/>
      <c r="H63" s="1006"/>
      <c r="I63" s="1007"/>
      <c r="J63" s="650" t="s">
        <v>428</v>
      </c>
      <c r="K63" s="1201"/>
      <c r="L63" s="565"/>
      <c r="M63" s="125"/>
      <c r="R63" s="861" t="s">
        <v>427</v>
      </c>
      <c r="BW63" s="31"/>
      <c r="BX63" s="31"/>
      <c r="BY63" s="31"/>
      <c r="BZ63" s="31"/>
      <c r="CA63" s="31"/>
      <c r="CB63" s="31"/>
      <c r="CC63" s="31"/>
    </row>
    <row r="64" spans="1:81" ht="24.75" customHeight="1" thickBot="1">
      <c r="A64" s="565"/>
      <c r="B64" s="479" t="str">
        <f>IF(G56="SI","5)","  ")</f>
        <v>  </v>
      </c>
      <c r="C64" s="1005" t="str">
        <f>IF(G56="SI","Sauna u/o piscinas con espejo de agua mayor a 30,00 m2","  ")</f>
        <v>  </v>
      </c>
      <c r="D64" s="1006"/>
      <c r="E64" s="1006"/>
      <c r="F64" s="1006"/>
      <c r="G64" s="1006"/>
      <c r="H64" s="1006"/>
      <c r="I64" s="1007"/>
      <c r="J64" s="650" t="s">
        <v>428</v>
      </c>
      <c r="K64" s="1201"/>
      <c r="L64" s="565"/>
      <c r="R64" s="861" t="s">
        <v>428</v>
      </c>
      <c r="U64" s="465" t="str">
        <f>IF(I71&lt;=0," ",K71)</f>
        <v> </v>
      </c>
      <c r="BW64" s="31"/>
      <c r="BX64" s="31"/>
      <c r="BY64" s="31"/>
      <c r="BZ64" s="31"/>
      <c r="CA64" s="31"/>
      <c r="CB64" s="31"/>
      <c r="CC64" s="31"/>
    </row>
    <row r="65" spans="1:81" ht="21" customHeight="1" thickBot="1">
      <c r="A65" s="565"/>
      <c r="B65" s="479" t="str">
        <f>IF(G56="SI","6)","  ")</f>
        <v>  </v>
      </c>
      <c r="C65" s="1005" t="str">
        <f>IF(G56="SI","Construccion de mas de 150 m2 totales de superficie (cubierta y semicubierta)","  ")</f>
        <v>  </v>
      </c>
      <c r="D65" s="1006"/>
      <c r="E65" s="1006"/>
      <c r="F65" s="1006"/>
      <c r="G65" s="1006"/>
      <c r="H65" s="1006"/>
      <c r="I65" s="1007"/>
      <c r="J65" s="650" t="s">
        <v>428</v>
      </c>
      <c r="K65" s="1201"/>
      <c r="L65" s="565"/>
      <c r="U65" s="465" t="str">
        <f>IF(I72&lt;=0," ",K72)</f>
        <v> </v>
      </c>
      <c r="BW65" s="31"/>
      <c r="BX65" s="31"/>
      <c r="BY65" s="31"/>
      <c r="BZ65" s="31"/>
      <c r="CA65" s="31"/>
      <c r="CB65" s="31"/>
      <c r="CC65" s="31"/>
    </row>
    <row r="66" spans="1:81" ht="21" customHeight="1" thickBot="1">
      <c r="A66" s="565"/>
      <c r="B66" s="479" t="str">
        <f>IF(G56="SI","7)","  ")</f>
        <v>  </v>
      </c>
      <c r="C66" s="1005" t="str">
        <f>IF(G56="SI","Ubicad en country, barrio cerrado, club de campo y otras urbanizaciones privadas.","  ")</f>
        <v>  </v>
      </c>
      <c r="D66" s="1006"/>
      <c r="E66" s="1006"/>
      <c r="F66" s="1006"/>
      <c r="G66" s="1006"/>
      <c r="H66" s="1006"/>
      <c r="I66" s="1007"/>
      <c r="J66" s="650" t="s">
        <v>428</v>
      </c>
      <c r="K66" s="1201"/>
      <c r="L66" s="565"/>
      <c r="U66" s="465" t="str">
        <f>IF(I73&lt;=0," ",K73)</f>
        <v> </v>
      </c>
      <c r="BW66" s="31"/>
      <c r="BX66" s="31"/>
      <c r="BY66" s="879"/>
      <c r="BZ66" s="31"/>
      <c r="CA66" s="31"/>
      <c r="CB66" s="31"/>
      <c r="CC66" s="31"/>
    </row>
    <row r="67" spans="1:81" ht="21" customHeight="1" thickBot="1">
      <c r="A67" s="565"/>
      <c r="B67" s="479" t="str">
        <f>IF(G56="SI","8)","  ")</f>
        <v>  </v>
      </c>
      <c r="C67" s="1005" t="str">
        <f>IF(G56="SI","Mas de tres niveles o plantas.","  ")</f>
        <v>  </v>
      </c>
      <c r="D67" s="1006"/>
      <c r="E67" s="1006"/>
      <c r="F67" s="1006"/>
      <c r="G67" s="1006"/>
      <c r="H67" s="1006"/>
      <c r="I67" s="1007"/>
      <c r="J67" s="650" t="s">
        <v>428</v>
      </c>
      <c r="K67" s="1202"/>
      <c r="L67" s="565"/>
      <c r="Q67" s="1152" t="s">
        <v>579</v>
      </c>
      <c r="R67" s="1153"/>
      <c r="U67" s="465" t="str">
        <f>IF(I74&lt;=0," ",K74)</f>
        <v> </v>
      </c>
      <c r="BW67" s="31"/>
      <c r="BX67" s="31"/>
      <c r="BY67" s="879"/>
      <c r="BZ67" s="31"/>
      <c r="CA67" s="31"/>
      <c r="CB67" s="31"/>
      <c r="CC67" s="31"/>
    </row>
    <row r="68" spans="1:81" ht="21" customHeight="1" thickBot="1">
      <c r="A68" s="565"/>
      <c r="B68" s="1184" t="str">
        <f>IF(G56="SI","Si la construccion cumple con el item de ubicación solamente (punto 7), en es caso el item se considera doble, encuadrando en categoria C","  ")</f>
        <v>  </v>
      </c>
      <c r="C68" s="1185"/>
      <c r="D68" s="1185"/>
      <c r="E68" s="1185"/>
      <c r="F68" s="1185"/>
      <c r="G68" s="1185"/>
      <c r="H68" s="1185"/>
      <c r="I68" s="1185"/>
      <c r="J68" s="1185"/>
      <c r="K68" s="1186"/>
      <c r="L68" s="565"/>
      <c r="Q68" s="1145" t="s">
        <v>715</v>
      </c>
      <c r="R68" s="1146"/>
      <c r="S68" s="254"/>
      <c r="U68" s="465" t="str">
        <f>IF(I76&lt;=0," ",K76)</f>
        <v> </v>
      </c>
      <c r="BW68" s="31"/>
      <c r="BX68" s="31"/>
      <c r="BY68" s="879"/>
      <c r="BZ68" s="31"/>
      <c r="CA68" s="31"/>
      <c r="CB68" s="31"/>
      <c r="CC68" s="31"/>
    </row>
    <row r="69" spans="1:81" ht="21" customHeight="1" thickBot="1">
      <c r="A69" s="565"/>
      <c r="B69" s="619"/>
      <c r="C69" s="619"/>
      <c r="D69" s="619"/>
      <c r="E69" s="619"/>
      <c r="F69" s="619"/>
      <c r="G69" s="619"/>
      <c r="H69" s="619"/>
      <c r="I69" s="619"/>
      <c r="J69" s="619"/>
      <c r="K69" s="619"/>
      <c r="L69" s="565"/>
      <c r="Q69" s="1145" t="s">
        <v>726</v>
      </c>
      <c r="R69" s="1146"/>
      <c r="U69" s="597"/>
      <c r="BW69" s="31"/>
      <c r="BX69" s="31"/>
      <c r="BY69" s="879"/>
      <c r="BZ69" s="31"/>
      <c r="CA69" s="31"/>
      <c r="CB69" s="31"/>
      <c r="CC69" s="31"/>
    </row>
    <row r="70" spans="1:81" ht="29.25" customHeight="1" thickBot="1">
      <c r="A70" s="565"/>
      <c r="B70" s="975" t="s">
        <v>800</v>
      </c>
      <c r="C70" s="976"/>
      <c r="D70" s="976"/>
      <c r="E70" s="976"/>
      <c r="F70" s="976"/>
      <c r="G70" s="976"/>
      <c r="H70" s="976"/>
      <c r="I70" s="976"/>
      <c r="J70" s="976"/>
      <c r="K70" s="977"/>
      <c r="L70" s="565"/>
      <c r="Q70" s="1147" t="s">
        <v>725</v>
      </c>
      <c r="R70" s="1148"/>
      <c r="U70" s="465" t="str">
        <f>IF(I77&lt;=0," ",K77)</f>
        <v> </v>
      </c>
      <c r="V70" s="1143" t="str">
        <f>CONCATENATE(U64,U65,U66,U67,U68,U70,U71,U72,U73)</f>
        <v>         </v>
      </c>
      <c r="W70" s="1144"/>
      <c r="X70" s="1144"/>
      <c r="Y70" s="1144"/>
      <c r="Z70" s="1144"/>
      <c r="AA70" s="1144"/>
      <c r="AB70" s="1144"/>
      <c r="AC70" s="1144"/>
      <c r="AD70" s="1144"/>
      <c r="AE70" s="1144"/>
      <c r="AF70" s="1144"/>
      <c r="AG70" s="1144"/>
      <c r="BW70" s="31"/>
      <c r="BX70" s="31"/>
      <c r="BY70" s="879"/>
      <c r="BZ70" s="31"/>
      <c r="CA70" s="31"/>
      <c r="CB70" s="31"/>
      <c r="CC70" s="31"/>
    </row>
    <row r="71" spans="1:81" ht="21" customHeight="1">
      <c r="A71" s="565"/>
      <c r="B71" s="978" t="s">
        <v>242</v>
      </c>
      <c r="C71" s="979"/>
      <c r="D71" s="979"/>
      <c r="E71" s="979"/>
      <c r="F71" s="980"/>
      <c r="G71" s="971" t="s">
        <v>579</v>
      </c>
      <c r="H71" s="972"/>
      <c r="I71" s="636">
        <v>0</v>
      </c>
      <c r="J71" s="489">
        <f>VLOOKUP(B71,$C$113:$L$222,9,)</f>
        <v>0</v>
      </c>
      <c r="K71" s="490" t="str">
        <f aca="true" t="shared" si="1" ref="K71:K80">VLOOKUP(B71,$C$113:$L$222,10,)</f>
        <v> </v>
      </c>
      <c r="L71" s="565"/>
      <c r="N71" s="3"/>
      <c r="Q71" s="1145" t="s">
        <v>580</v>
      </c>
      <c r="R71" s="1146"/>
      <c r="U71" s="465" t="str">
        <f>IF(I78&lt;=0," ",K78)</f>
        <v> </v>
      </c>
      <c r="BW71" s="31"/>
      <c r="BX71" s="31"/>
      <c r="BY71" s="879"/>
      <c r="BZ71" s="31"/>
      <c r="CA71" s="31"/>
      <c r="CB71" s="31"/>
      <c r="CC71" s="31"/>
    </row>
    <row r="72" spans="1:81" ht="21" customHeight="1">
      <c r="A72" s="565"/>
      <c r="B72" s="968" t="s">
        <v>242</v>
      </c>
      <c r="C72" s="969"/>
      <c r="D72" s="969"/>
      <c r="E72" s="969"/>
      <c r="F72" s="970"/>
      <c r="G72" s="971" t="s">
        <v>579</v>
      </c>
      <c r="H72" s="972"/>
      <c r="I72" s="638">
        <v>0</v>
      </c>
      <c r="J72" s="481">
        <f aca="true" t="shared" si="2" ref="J72:J80">VLOOKUP(B72,$C$113:$K$222,9,)</f>
        <v>0</v>
      </c>
      <c r="K72" s="482" t="str">
        <f t="shared" si="1"/>
        <v> </v>
      </c>
      <c r="L72" s="565"/>
      <c r="Q72" s="1145" t="s">
        <v>581</v>
      </c>
      <c r="R72" s="1146"/>
      <c r="U72" s="465" t="str">
        <f>IF(I79&lt;=0," ",K79)</f>
        <v> </v>
      </c>
      <c r="BW72" s="31"/>
      <c r="BX72" s="31"/>
      <c r="BY72" s="879"/>
      <c r="BZ72" s="31"/>
      <c r="CA72" s="31"/>
      <c r="CB72" s="31"/>
      <c r="CC72" s="31"/>
    </row>
    <row r="73" spans="1:81" ht="21" customHeight="1" thickBot="1">
      <c r="A73" s="565"/>
      <c r="B73" s="968" t="s">
        <v>242</v>
      </c>
      <c r="C73" s="969"/>
      <c r="D73" s="969"/>
      <c r="E73" s="969"/>
      <c r="F73" s="970"/>
      <c r="G73" s="971" t="s">
        <v>579</v>
      </c>
      <c r="H73" s="972"/>
      <c r="I73" s="638">
        <v>0</v>
      </c>
      <c r="J73" s="481">
        <f t="shared" si="2"/>
        <v>0</v>
      </c>
      <c r="K73" s="482" t="str">
        <f t="shared" si="1"/>
        <v> </v>
      </c>
      <c r="L73" s="565"/>
      <c r="Q73" s="1176" t="s">
        <v>729</v>
      </c>
      <c r="R73" s="1177"/>
      <c r="U73" s="465" t="str">
        <f>IF(I80&lt;=0," ",K80)</f>
        <v> </v>
      </c>
      <c r="BW73" s="31"/>
      <c r="BX73" s="31"/>
      <c r="BY73" s="879"/>
      <c r="BZ73" s="31"/>
      <c r="CA73" s="31"/>
      <c r="CB73" s="31"/>
      <c r="CC73" s="31"/>
    </row>
    <row r="74" spans="1:81" ht="21" customHeight="1">
      <c r="A74" s="565"/>
      <c r="B74" s="968" t="s">
        <v>242</v>
      </c>
      <c r="C74" s="969"/>
      <c r="D74" s="969"/>
      <c r="E74" s="969"/>
      <c r="F74" s="970"/>
      <c r="G74" s="971" t="s">
        <v>579</v>
      </c>
      <c r="H74" s="972"/>
      <c r="I74" s="638">
        <v>0</v>
      </c>
      <c r="J74" s="481">
        <f t="shared" si="2"/>
        <v>0</v>
      </c>
      <c r="K74" s="482" t="str">
        <f t="shared" si="1"/>
        <v> </v>
      </c>
      <c r="L74" s="565"/>
      <c r="U74" s="465" t="str">
        <f>IF(I81&lt;=0," ",K82)</f>
        <v> </v>
      </c>
      <c r="BW74" s="31"/>
      <c r="BX74" s="31"/>
      <c r="BY74" s="879"/>
      <c r="BZ74" s="31"/>
      <c r="CA74" s="31"/>
      <c r="CB74" s="31"/>
      <c r="CC74" s="31"/>
    </row>
    <row r="75" spans="1:81" ht="21" customHeight="1">
      <c r="A75" s="565"/>
      <c r="B75" s="968" t="s">
        <v>242</v>
      </c>
      <c r="C75" s="969"/>
      <c r="D75" s="969"/>
      <c r="E75" s="969"/>
      <c r="F75" s="970"/>
      <c r="G75" s="971" t="s">
        <v>579</v>
      </c>
      <c r="H75" s="972"/>
      <c r="I75" s="638">
        <v>0</v>
      </c>
      <c r="J75" s="481">
        <f t="shared" si="2"/>
        <v>0</v>
      </c>
      <c r="K75" s="482" t="str">
        <f t="shared" si="1"/>
        <v> </v>
      </c>
      <c r="L75" s="565"/>
      <c r="P75" s="440"/>
      <c r="U75" s="465" t="str">
        <f>IF(I82&lt;=0," ",#REF!)</f>
        <v> </v>
      </c>
      <c r="W75" s="211"/>
      <c r="X75" s="211"/>
      <c r="BW75" s="31"/>
      <c r="BX75" s="31"/>
      <c r="BY75" s="31"/>
      <c r="BZ75" s="31"/>
      <c r="CA75" s="31"/>
      <c r="CB75" s="31"/>
      <c r="CC75" s="31"/>
    </row>
    <row r="76" spans="1:81" ht="21" customHeight="1">
      <c r="A76" s="565"/>
      <c r="B76" s="968" t="s">
        <v>242</v>
      </c>
      <c r="C76" s="969"/>
      <c r="D76" s="969"/>
      <c r="E76" s="969"/>
      <c r="F76" s="970"/>
      <c r="G76" s="971" t="s">
        <v>579</v>
      </c>
      <c r="H76" s="972"/>
      <c r="I76" s="638">
        <v>0</v>
      </c>
      <c r="J76" s="481">
        <f t="shared" si="2"/>
        <v>0</v>
      </c>
      <c r="K76" s="482" t="str">
        <f t="shared" si="1"/>
        <v> </v>
      </c>
      <c r="L76" s="565"/>
      <c r="P76" s="440"/>
      <c r="V76" s="211"/>
      <c r="W76" s="211"/>
      <c r="X76" s="211"/>
      <c r="BW76" s="31"/>
      <c r="BX76" s="31"/>
      <c r="BY76" s="31"/>
      <c r="BZ76" s="31"/>
      <c r="CA76" s="31"/>
      <c r="CB76" s="31"/>
      <c r="CC76" s="31"/>
    </row>
    <row r="77" spans="1:81" ht="21" customHeight="1">
      <c r="A77" s="565"/>
      <c r="B77" s="968" t="s">
        <v>242</v>
      </c>
      <c r="C77" s="969"/>
      <c r="D77" s="969"/>
      <c r="E77" s="969"/>
      <c r="F77" s="970"/>
      <c r="G77" s="971" t="s">
        <v>579</v>
      </c>
      <c r="H77" s="972"/>
      <c r="I77" s="638">
        <v>0</v>
      </c>
      <c r="J77" s="481">
        <f t="shared" si="2"/>
        <v>0</v>
      </c>
      <c r="K77" s="482" t="str">
        <f t="shared" si="1"/>
        <v> </v>
      </c>
      <c r="L77" s="565"/>
      <c r="P77" s="440"/>
      <c r="U77" s="58"/>
      <c r="V77" s="211"/>
      <c r="W77" s="211"/>
      <c r="X77" s="211"/>
      <c r="BW77" s="31"/>
      <c r="BX77" s="31"/>
      <c r="BY77" s="31"/>
      <c r="BZ77" s="31"/>
      <c r="CA77" s="31"/>
      <c r="CB77" s="31"/>
      <c r="CC77" s="31"/>
    </row>
    <row r="78" spans="1:81" s="381" customFormat="1" ht="27" customHeight="1">
      <c r="A78" s="565"/>
      <c r="B78" s="968" t="s">
        <v>242</v>
      </c>
      <c r="C78" s="969"/>
      <c r="D78" s="969"/>
      <c r="E78" s="969"/>
      <c r="F78" s="970"/>
      <c r="G78" s="971" t="s">
        <v>579</v>
      </c>
      <c r="H78" s="972"/>
      <c r="I78" s="638">
        <v>0</v>
      </c>
      <c r="J78" s="481">
        <f t="shared" si="2"/>
        <v>0</v>
      </c>
      <c r="K78" s="482" t="str">
        <f t="shared" si="1"/>
        <v> </v>
      </c>
      <c r="L78" s="565"/>
      <c r="M78"/>
      <c r="N78"/>
      <c r="O78"/>
      <c r="P78" s="440"/>
      <c r="T78"/>
      <c r="BW78" s="878"/>
      <c r="BX78" s="878"/>
      <c r="BY78" s="878"/>
      <c r="BZ78" s="878"/>
      <c r="CA78" s="878"/>
      <c r="CB78" s="878"/>
      <c r="CC78" s="878"/>
    </row>
    <row r="79" spans="1:110" ht="21" customHeight="1">
      <c r="A79" s="565"/>
      <c r="B79" s="968" t="s">
        <v>242</v>
      </c>
      <c r="C79" s="969"/>
      <c r="D79" s="969"/>
      <c r="E79" s="969"/>
      <c r="F79" s="970"/>
      <c r="G79" s="971" t="s">
        <v>579</v>
      </c>
      <c r="H79" s="972"/>
      <c r="I79" s="638">
        <v>0</v>
      </c>
      <c r="J79" s="481">
        <f t="shared" si="2"/>
        <v>0</v>
      </c>
      <c r="K79" s="482" t="str">
        <f t="shared" si="1"/>
        <v> </v>
      </c>
      <c r="L79" s="565"/>
      <c r="P79" s="440"/>
      <c r="Q79" s="574"/>
      <c r="R79" s="574"/>
      <c r="S79" s="574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1"/>
      <c r="BX79" s="31"/>
      <c r="BY79" s="31"/>
      <c r="BZ79" s="31"/>
      <c r="CA79" s="31"/>
      <c r="CB79" s="31"/>
      <c r="CC79" s="31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81" s="574" customFormat="1" ht="21" customHeight="1">
      <c r="A80" s="565"/>
      <c r="B80" s="968" t="s">
        <v>242</v>
      </c>
      <c r="C80" s="969"/>
      <c r="D80" s="969"/>
      <c r="E80" s="969"/>
      <c r="F80" s="970"/>
      <c r="G80" s="971" t="s">
        <v>579</v>
      </c>
      <c r="H80" s="972"/>
      <c r="I80" s="637">
        <v>0</v>
      </c>
      <c r="J80" s="481">
        <f t="shared" si="2"/>
        <v>0</v>
      </c>
      <c r="K80" s="482" t="str">
        <f t="shared" si="1"/>
        <v> </v>
      </c>
      <c r="L80" s="565"/>
      <c r="M80"/>
      <c r="N80"/>
      <c r="O80"/>
      <c r="P80" s="440"/>
      <c r="Q80" s="3"/>
      <c r="R80" s="3"/>
      <c r="S80" s="3"/>
      <c r="T80" s="576"/>
      <c r="BW80" s="877"/>
      <c r="BX80" s="877"/>
      <c r="BY80" s="877"/>
      <c r="BZ80" s="877"/>
      <c r="CA80" s="877"/>
      <c r="CB80" s="877"/>
      <c r="CC80" s="877"/>
    </row>
    <row r="81" spans="1:110" s="225" customFormat="1" ht="16.5" customHeight="1" hidden="1" thickBot="1">
      <c r="A81" s="565"/>
      <c r="B81" s="959" t="s">
        <v>584</v>
      </c>
      <c r="C81" s="960"/>
      <c r="D81" s="960"/>
      <c r="E81" s="960"/>
      <c r="F81" s="961"/>
      <c r="G81" s="962" t="s">
        <v>698</v>
      </c>
      <c r="H81" s="963"/>
      <c r="I81" s="480">
        <v>0</v>
      </c>
      <c r="J81" s="566"/>
      <c r="K81" s="567"/>
      <c r="L81" s="565"/>
      <c r="M81"/>
      <c r="N81"/>
      <c r="O81" s="381"/>
      <c r="P81" s="440"/>
      <c r="Q81" s="3"/>
      <c r="R81" s="3"/>
      <c r="S81" s="3"/>
      <c r="T81" s="576"/>
      <c r="U81" s="574"/>
      <c r="AC81" s="574"/>
      <c r="AD81" s="574"/>
      <c r="AE81" s="574"/>
      <c r="AF81" s="574"/>
      <c r="AG81" s="574"/>
      <c r="AH81" s="574"/>
      <c r="AI81" s="574"/>
      <c r="AJ81" s="574"/>
      <c r="AK81" s="574"/>
      <c r="AL81" s="574"/>
      <c r="AM81" s="574"/>
      <c r="AN81" s="574"/>
      <c r="AO81" s="574"/>
      <c r="AP81" s="574"/>
      <c r="AQ81" s="574"/>
      <c r="AR81" s="574"/>
      <c r="AS81" s="574"/>
      <c r="BD81" s="574"/>
      <c r="BE81" s="574"/>
      <c r="BF81" s="574"/>
      <c r="BG81" s="574"/>
      <c r="BH81" s="574"/>
      <c r="BI81" s="574"/>
      <c r="BJ81" s="574"/>
      <c r="BK81" s="574"/>
      <c r="BL81" s="574"/>
      <c r="BM81" s="574"/>
      <c r="BN81" s="574"/>
      <c r="BO81" s="574"/>
      <c r="BP81" s="574"/>
      <c r="BQ81" s="574"/>
      <c r="BR81" s="574"/>
      <c r="BS81" s="574"/>
      <c r="BT81" s="574"/>
      <c r="BU81" s="574"/>
      <c r="BV81" s="574"/>
      <c r="BW81" s="877"/>
      <c r="BX81" s="877"/>
      <c r="BY81" s="877"/>
      <c r="BZ81" s="877"/>
      <c r="CA81" s="877"/>
      <c r="CB81" s="877"/>
      <c r="CC81" s="877"/>
      <c r="CD81" s="574"/>
      <c r="CE81" s="574"/>
      <c r="CF81" s="574"/>
      <c r="CG81" s="574"/>
      <c r="CH81" s="574"/>
      <c r="CI81" s="574"/>
      <c r="CJ81" s="574"/>
      <c r="CK81" s="574"/>
      <c r="CL81" s="574"/>
      <c r="CM81" s="574"/>
      <c r="CN81" s="574"/>
      <c r="CO81" s="574"/>
      <c r="CP81" s="574"/>
      <c r="CQ81" s="574"/>
      <c r="CR81" s="574"/>
      <c r="CS81" s="574"/>
      <c r="CT81" s="574"/>
      <c r="CU81" s="574"/>
      <c r="CV81" s="574"/>
      <c r="CW81" s="574"/>
      <c r="CX81" s="574"/>
      <c r="CY81" s="574"/>
      <c r="CZ81" s="574"/>
      <c r="DA81" s="574"/>
      <c r="DB81" s="574"/>
      <c r="DC81" s="574"/>
      <c r="DD81" s="574"/>
      <c r="DE81" s="574"/>
      <c r="DF81" s="574"/>
    </row>
    <row r="82" spans="1:81" s="3" customFormat="1" ht="28.5" customHeight="1">
      <c r="A82" s="565"/>
      <c r="B82" s="959" t="s">
        <v>583</v>
      </c>
      <c r="C82" s="960"/>
      <c r="D82" s="960"/>
      <c r="E82" s="960"/>
      <c r="F82" s="961"/>
      <c r="G82" s="962" t="s">
        <v>698</v>
      </c>
      <c r="H82" s="963"/>
      <c r="I82" s="480">
        <v>0</v>
      </c>
      <c r="J82" s="483"/>
      <c r="K82" s="482"/>
      <c r="L82" s="565"/>
      <c r="M82" s="381"/>
      <c r="N82" s="381"/>
      <c r="O82" s="381"/>
      <c r="P82" s="413"/>
      <c r="T82" s="30"/>
      <c r="BW82" s="31"/>
      <c r="BX82" s="31"/>
      <c r="BY82" s="31"/>
      <c r="BZ82" s="31"/>
      <c r="CA82" s="31"/>
      <c r="CB82" s="31"/>
      <c r="CC82" s="31"/>
    </row>
    <row r="83" spans="1:81" s="3" customFormat="1" ht="18" customHeight="1">
      <c r="A83" s="565"/>
      <c r="B83" s="564"/>
      <c r="C83" s="564"/>
      <c r="D83" s="564"/>
      <c r="E83" s="564"/>
      <c r="F83" s="564"/>
      <c r="G83" s="564"/>
      <c r="H83" s="564"/>
      <c r="I83" s="564"/>
      <c r="J83" s="564"/>
      <c r="K83" s="564"/>
      <c r="L83" s="565"/>
      <c r="N83"/>
      <c r="O83" s="225"/>
      <c r="P83" s="575"/>
      <c r="T83" s="30"/>
      <c r="BW83" s="31"/>
      <c r="BX83" s="31"/>
      <c r="BY83" s="31"/>
      <c r="BZ83" s="31"/>
      <c r="CA83" s="31"/>
      <c r="CB83" s="31"/>
      <c r="CC83" s="31"/>
    </row>
    <row r="84" spans="1:81" s="3" customFormat="1" ht="32.25" customHeight="1" thickBot="1">
      <c r="A84" s="565"/>
      <c r="B84" s="1081"/>
      <c r="C84" s="1081"/>
      <c r="D84" s="1081"/>
      <c r="E84" s="1081"/>
      <c r="F84" s="1081"/>
      <c r="G84" s="1081"/>
      <c r="H84" s="1081"/>
      <c r="I84" s="1081"/>
      <c r="J84" s="1081"/>
      <c r="K84" s="1081"/>
      <c r="L84" s="565"/>
      <c r="M84" s="574"/>
      <c r="N84" s="225"/>
      <c r="O84"/>
      <c r="P84" s="413"/>
      <c r="T84" s="30"/>
      <c r="BW84" s="31"/>
      <c r="BX84" s="31"/>
      <c r="BY84" s="31"/>
      <c r="BZ84" s="31"/>
      <c r="CA84" s="31"/>
      <c r="CB84" s="31"/>
      <c r="CC84" s="31"/>
    </row>
    <row r="85" spans="1:81" ht="23.25" customHeight="1" thickBot="1">
      <c r="A85" s="573"/>
      <c r="B85" s="1074" t="s">
        <v>582</v>
      </c>
      <c r="C85" s="1075"/>
      <c r="D85" s="1075"/>
      <c r="E85" s="1075"/>
      <c r="F85" s="1075"/>
      <c r="G85" s="1075"/>
      <c r="H85" s="1076"/>
      <c r="I85" s="1077">
        <f>'INGRESO DE DATOS'!$Y$135</f>
        <v>0</v>
      </c>
      <c r="J85" s="1078"/>
      <c r="K85" s="1079"/>
      <c r="L85" s="565"/>
      <c r="M85" s="225"/>
      <c r="N85" s="225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BW85" s="31"/>
      <c r="BX85" s="31"/>
      <c r="BY85" s="31"/>
      <c r="BZ85" s="31"/>
      <c r="CA85" s="31"/>
      <c r="CB85" s="31"/>
      <c r="CC85" s="31"/>
    </row>
    <row r="86" spans="1:81" s="3" customFormat="1" ht="36" customHeight="1" thickBot="1">
      <c r="A86" s="573"/>
      <c r="B86" s="1080"/>
      <c r="C86" s="1080"/>
      <c r="D86" s="1080"/>
      <c r="E86" s="1080"/>
      <c r="F86" s="1080"/>
      <c r="G86" s="1080"/>
      <c r="H86" s="1080"/>
      <c r="I86" s="1080"/>
      <c r="J86" s="1080"/>
      <c r="K86" s="1080"/>
      <c r="L86" s="565"/>
      <c r="M86"/>
      <c r="N86"/>
      <c r="O86"/>
      <c r="P86" s="413"/>
      <c r="Q86" s="1017" t="s">
        <v>784</v>
      </c>
      <c r="R86" s="1018"/>
      <c r="S86" s="1019"/>
      <c r="T86" s="141"/>
      <c r="V86"/>
      <c r="W86"/>
      <c r="X86"/>
      <c r="Y86"/>
      <c r="Z86"/>
      <c r="AA86"/>
      <c r="AB86"/>
      <c r="AD86"/>
      <c r="AE86"/>
      <c r="AG86"/>
      <c r="AH86"/>
      <c r="AM86"/>
      <c r="AN86"/>
      <c r="AO86"/>
      <c r="AP86"/>
      <c r="BW86" s="31"/>
      <c r="BX86" s="31"/>
      <c r="BY86" s="31"/>
      <c r="BZ86" s="31"/>
      <c r="CA86" s="31"/>
      <c r="CB86" s="31"/>
      <c r="CC86" s="31"/>
    </row>
    <row r="87" spans="1:81" ht="36.75" customHeight="1" thickBot="1">
      <c r="A87" s="565"/>
      <c r="B87" s="1027" t="s">
        <v>790</v>
      </c>
      <c r="C87" s="1028"/>
      <c r="D87" s="1028"/>
      <c r="E87" s="1028"/>
      <c r="F87" s="1028"/>
      <c r="G87" s="1028"/>
      <c r="H87" s="1029"/>
      <c r="I87" s="1030" t="str">
        <f>IF(S45&lt;4,"ERROR",ROUNDUP('INGRESO DE DATOS'!AA143,0))</f>
        <v>ERROR</v>
      </c>
      <c r="J87" s="1031"/>
      <c r="K87" s="1032"/>
      <c r="L87" s="573"/>
      <c r="N87" s="868"/>
      <c r="O87" s="868"/>
      <c r="Q87" s="1014" t="str">
        <f>IF(G44="ampliatorio",I87-I89,I87)</f>
        <v>ERROR</v>
      </c>
      <c r="R87" s="1015"/>
      <c r="S87" s="1016"/>
      <c r="V87" s="3"/>
      <c r="X87" s="3"/>
      <c r="Y87" s="3"/>
      <c r="Z87" s="3"/>
      <c r="AA87" s="3"/>
      <c r="AB87" s="3"/>
      <c r="AD87" s="3"/>
      <c r="AE87" s="3"/>
      <c r="AG87" s="3"/>
      <c r="AH87" s="3"/>
      <c r="BW87" s="31"/>
      <c r="BX87" s="31"/>
      <c r="BY87" s="31"/>
      <c r="BZ87" s="31"/>
      <c r="CA87" s="31"/>
      <c r="CB87" s="31"/>
      <c r="CC87" s="31"/>
    </row>
    <row r="88" spans="1:15" ht="10.5" customHeight="1" thickBot="1">
      <c r="A88" s="565"/>
      <c r="B88" s="990"/>
      <c r="C88" s="990"/>
      <c r="D88" s="990"/>
      <c r="E88" s="990"/>
      <c r="F88" s="990"/>
      <c r="G88" s="990"/>
      <c r="H88" s="990"/>
      <c r="I88" s="990"/>
      <c r="J88" s="990"/>
      <c r="K88" s="990"/>
      <c r="L88" s="573"/>
      <c r="N88" s="31"/>
      <c r="O88" s="31"/>
    </row>
    <row r="89" spans="1:39" ht="32.25" customHeight="1" thickBot="1">
      <c r="A89" s="565"/>
      <c r="B89" s="1027" t="str">
        <f>IF(G44="AMPLIATORIO"," CONTRATO ORIGINAL  ACTUALIZADO","  ")</f>
        <v>  </v>
      </c>
      <c r="C89" s="1028"/>
      <c r="D89" s="1028"/>
      <c r="E89" s="1028"/>
      <c r="F89" s="1028"/>
      <c r="G89" s="1028"/>
      <c r="H89" s="1029"/>
      <c r="I89" s="1100" t="str">
        <f>IF(G44="AMPLIATORIO",R37,"  ")</f>
        <v>  </v>
      </c>
      <c r="J89" s="1101"/>
      <c r="K89" s="1102"/>
      <c r="L89" s="565"/>
      <c r="N89" s="31"/>
      <c r="O89" s="425"/>
      <c r="Q89" s="417"/>
      <c r="AM89" s="3"/>
    </row>
    <row r="90" spans="1:15" ht="29.25" customHeight="1" thickBot="1">
      <c r="A90" s="565"/>
      <c r="B90" s="484">
        <v>0</v>
      </c>
      <c r="C90" s="1094" t="str">
        <f>IF(G44="AMPLIATORIO","HONORARIO DEL CONTRATO AMPLIATORIO (H)"," HONORARIO CONVENIDO (H)")</f>
        <v> HONORARIO CONVENIDO (H)</v>
      </c>
      <c r="D90" s="1095"/>
      <c r="E90" s="1095"/>
      <c r="F90" s="1095"/>
      <c r="G90" s="1095"/>
      <c r="H90" s="1096"/>
      <c r="I90" s="1011" t="str">
        <f>IF(B90&gt;=Q87,B90,Q87)</f>
        <v>ERROR</v>
      </c>
      <c r="J90" s="1012"/>
      <c r="K90" s="1013"/>
      <c r="L90" s="565"/>
      <c r="N90" s="869"/>
      <c r="O90" s="869"/>
    </row>
    <row r="91" spans="1:19" ht="32.25" customHeight="1" thickBot="1">
      <c r="A91" s="565"/>
      <c r="B91" s="1097"/>
      <c r="C91" s="1097"/>
      <c r="D91" s="1097"/>
      <c r="E91" s="1097"/>
      <c r="F91" s="1097"/>
      <c r="G91" s="1097"/>
      <c r="H91" s="1097"/>
      <c r="I91" s="1097"/>
      <c r="J91" s="1097"/>
      <c r="K91" s="1097"/>
      <c r="L91" s="565"/>
      <c r="Q91" s="3"/>
      <c r="R91" s="3"/>
      <c r="S91" s="3"/>
    </row>
    <row r="92" spans="1:18" ht="24.75" customHeight="1" thickBot="1">
      <c r="A92" s="565"/>
      <c r="B92" s="893" t="s">
        <v>787</v>
      </c>
      <c r="C92" s="1107" t="e">
        <f>enletras(I90)</f>
        <v>#NAME?</v>
      </c>
      <c r="D92" s="1108"/>
      <c r="E92" s="1108"/>
      <c r="F92" s="1108"/>
      <c r="G92" s="1108"/>
      <c r="H92" s="1108"/>
      <c r="I92" s="1108"/>
      <c r="J92" s="1108"/>
      <c r="K92" s="1109"/>
      <c r="L92" s="565"/>
      <c r="O92" s="3"/>
      <c r="Q92" s="1187" t="s">
        <v>801</v>
      </c>
      <c r="R92" s="1188"/>
    </row>
    <row r="93" spans="1:20" s="3" customFormat="1" ht="21" customHeight="1" thickBot="1">
      <c r="A93" s="565"/>
      <c r="B93" s="617"/>
      <c r="C93" s="617"/>
      <c r="D93" s="617"/>
      <c r="E93" s="617"/>
      <c r="F93" s="617"/>
      <c r="G93" s="617"/>
      <c r="H93" s="617"/>
      <c r="I93" s="617"/>
      <c r="J93" s="617"/>
      <c r="K93" s="617"/>
      <c r="L93" s="565"/>
      <c r="M93"/>
      <c r="N93"/>
      <c r="O93"/>
      <c r="P93" s="413"/>
      <c r="Q93" s="930">
        <v>18288</v>
      </c>
      <c r="R93" s="931">
        <v>83520</v>
      </c>
      <c r="S93"/>
      <c r="T93" s="30"/>
    </row>
    <row r="94" spans="1:18" ht="21" customHeight="1" thickBot="1">
      <c r="A94" s="565"/>
      <c r="B94" s="975" t="s">
        <v>313</v>
      </c>
      <c r="C94" s="977"/>
      <c r="D94" s="1111"/>
      <c r="E94" s="1094" t="s">
        <v>577</v>
      </c>
      <c r="F94" s="1095"/>
      <c r="G94" s="1096"/>
      <c r="H94" s="1110"/>
      <c r="I94" s="1104" t="s">
        <v>343</v>
      </c>
      <c r="J94" s="1105"/>
      <c r="K94" s="1106"/>
      <c r="L94" s="565"/>
      <c r="M94" s="3"/>
      <c r="N94" s="3"/>
      <c r="Q94" s="932">
        <v>1120</v>
      </c>
      <c r="R94" s="932">
        <v>2088</v>
      </c>
    </row>
    <row r="95" spans="1:18" ht="18" customHeight="1" thickBot="1">
      <c r="A95" s="565"/>
      <c r="B95" s="1033">
        <f>22000*S5</f>
        <v>58000</v>
      </c>
      <c r="C95" s="1034"/>
      <c r="D95" s="1111"/>
      <c r="E95" s="1128">
        <v>2.9</v>
      </c>
      <c r="F95" s="1129"/>
      <c r="G95" s="1130"/>
      <c r="H95" s="1110"/>
      <c r="I95" s="1131" t="e">
        <f>IF(AND(I90&lt;=Q93),Q94,IF(AND(I90&gt;Q93,I90&lt;=R93),R94,IF(AND(I90&gt;R93),I90*0.025,0)))</f>
        <v>#VALUE!</v>
      </c>
      <c r="J95" s="1132"/>
      <c r="K95" s="1133"/>
      <c r="L95" s="565"/>
      <c r="Q95" s="1010">
        <v>0.025</v>
      </c>
      <c r="R95" s="1010"/>
    </row>
    <row r="96" spans="1:28" ht="13.5" customHeight="1">
      <c r="A96" s="565"/>
      <c r="B96" s="1103"/>
      <c r="C96" s="1103"/>
      <c r="D96" s="1103"/>
      <c r="E96" s="1103"/>
      <c r="F96" s="1103"/>
      <c r="G96" s="1103"/>
      <c r="H96" s="1103"/>
      <c r="I96" s="1103"/>
      <c r="J96" s="1103"/>
      <c r="K96" s="1103"/>
      <c r="L96" s="565"/>
      <c r="Q96" s="1022" t="e">
        <f>IF(AND(I90&lt;=Q93),Q94,IF(AND(I90&gt;Q94,I90&lt;=R93),R94,IF(AND(I90&gt;R93),I90*Q95,0)))</f>
        <v>#VALUE!</v>
      </c>
      <c r="R96" s="1023"/>
      <c r="AB96" s="3"/>
    </row>
    <row r="97" spans="1:18" ht="16.5" customHeight="1" thickBot="1">
      <c r="A97" s="565"/>
      <c r="B97" s="488" t="s">
        <v>48</v>
      </c>
      <c r="C97" s="618">
        <v>2230</v>
      </c>
      <c r="D97" s="1098"/>
      <c r="E97" s="1099"/>
      <c r="F97" s="1099"/>
      <c r="G97" s="1099"/>
      <c r="H97" s="1099"/>
      <c r="I97" s="1099"/>
      <c r="J97" s="1099"/>
      <c r="K97" s="1099"/>
      <c r="L97" s="565"/>
      <c r="Q97" s="1024"/>
      <c r="R97" s="1025"/>
    </row>
    <row r="98" spans="1:12" ht="20.25" customHeight="1">
      <c r="A98" s="626"/>
      <c r="B98" s="488" t="s">
        <v>49</v>
      </c>
      <c r="C98" s="618">
        <v>12265</v>
      </c>
      <c r="D98" s="1098"/>
      <c r="E98" s="1099"/>
      <c r="F98" s="1099"/>
      <c r="G98" s="1099"/>
      <c r="H98" s="1099"/>
      <c r="I98" s="1099"/>
      <c r="J98" s="1099"/>
      <c r="K98" s="1099"/>
      <c r="L98" s="565"/>
    </row>
    <row r="99" spans="1:12" ht="12.75">
      <c r="A99" s="626"/>
      <c r="B99" s="1127"/>
      <c r="C99" s="1127"/>
      <c r="D99" s="1127"/>
      <c r="E99" s="1127"/>
      <c r="F99" s="1127"/>
      <c r="G99" s="1127"/>
      <c r="H99" s="1127"/>
      <c r="I99" s="1127"/>
      <c r="J99" s="1127"/>
      <c r="K99" s="1127"/>
      <c r="L99" s="565"/>
    </row>
    <row r="100" spans="1:15" ht="12.75" hidden="1">
      <c r="A100" s="3"/>
      <c r="B100" s="3"/>
      <c r="D100" s="16"/>
      <c r="E100" s="16"/>
      <c r="F100" s="16"/>
      <c r="G100" s="16"/>
      <c r="H100" s="16"/>
      <c r="I100" s="16"/>
      <c r="J100" s="140"/>
      <c r="K100" s="16"/>
      <c r="O100" s="25"/>
    </row>
    <row r="101" spans="1:3" ht="20.25" hidden="1">
      <c r="A101" s="3"/>
      <c r="B101" s="3"/>
      <c r="C101" s="133"/>
    </row>
    <row r="102" spans="10:20" s="924" customFormat="1" ht="12.75" hidden="1">
      <c r="J102" s="925"/>
      <c r="N102" s="926"/>
      <c r="O102" s="926"/>
      <c r="P102" s="927"/>
      <c r="T102" s="925"/>
    </row>
    <row r="103" spans="1:73" ht="14.25" customHeight="1" hidden="1">
      <c r="A103" s="589"/>
      <c r="B103" s="3"/>
      <c r="M103" s="25"/>
      <c r="O103" s="77"/>
      <c r="Q103" s="3"/>
      <c r="R103" s="1"/>
      <c r="S103" s="1"/>
      <c r="T103" s="1"/>
      <c r="U103" s="620" t="s">
        <v>10</v>
      </c>
      <c r="V103" s="1"/>
      <c r="W103" s="1"/>
      <c r="X103" s="1"/>
      <c r="Y103" s="1"/>
      <c r="Z103" s="1"/>
      <c r="AA103" s="6"/>
      <c r="AB103" s="3"/>
      <c r="AD103" s="263"/>
      <c r="AE103" s="910"/>
      <c r="AF103" s="263"/>
      <c r="AG103" s="263"/>
      <c r="AH103" s="263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2"/>
      <c r="BF103" s="262"/>
      <c r="BG103" s="262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5" hidden="1">
      <c r="A104" s="589"/>
      <c r="B104" s="3"/>
      <c r="N104" s="25"/>
      <c r="O104" s="76"/>
      <c r="P104" s="416"/>
      <c r="Q104" s="3"/>
      <c r="R104" s="1"/>
      <c r="S104" s="1"/>
      <c r="T104" s="1"/>
      <c r="U104" s="2"/>
      <c r="V104" s="1"/>
      <c r="W104" s="1"/>
      <c r="X104" s="1"/>
      <c r="Y104" s="1"/>
      <c r="Z104" s="1"/>
      <c r="AA104" s="6"/>
      <c r="AB104" s="3"/>
      <c r="AD104" s="30"/>
      <c r="AE104" s="30"/>
      <c r="AF104" s="30"/>
      <c r="AG104" s="30"/>
      <c r="AH104" s="30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ht="18" hidden="1">
      <c r="A105" s="589"/>
      <c r="B105" s="3"/>
      <c r="F105" s="70" t="s">
        <v>311</v>
      </c>
      <c r="G105" s="70"/>
      <c r="H105" s="70" t="s">
        <v>5</v>
      </c>
      <c r="I105" s="70">
        <v>11150</v>
      </c>
      <c r="M105" s="25"/>
      <c r="N105" s="77"/>
      <c r="O105" s="25"/>
      <c r="P105" s="416"/>
      <c r="Q105" s="3"/>
      <c r="R105" s="11"/>
      <c r="S105" s="11"/>
      <c r="T105" s="11"/>
      <c r="U105" s="11"/>
      <c r="V105" s="5"/>
      <c r="W105" s="5"/>
      <c r="X105" s="5"/>
      <c r="Y105" s="33"/>
      <c r="Z105" s="1"/>
      <c r="AA105" s="6"/>
      <c r="AB105" s="3"/>
      <c r="AD105" s="30"/>
      <c r="AE105" s="30"/>
      <c r="AF105" s="3" t="str">
        <f>'INGRESO DE DATOS'!Q68</f>
        <v>m2 Cub.</v>
      </c>
      <c r="AG105" s="3"/>
      <c r="AH105" s="30">
        <v>1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ht="18" hidden="1">
      <c r="A106" s="589"/>
      <c r="B106" s="3"/>
      <c r="F106" s="70" t="s">
        <v>312</v>
      </c>
      <c r="G106" s="70"/>
      <c r="H106" s="70" t="s">
        <v>5</v>
      </c>
      <c r="I106" s="70">
        <v>14495</v>
      </c>
      <c r="M106" s="77"/>
      <c r="N106" s="76"/>
      <c r="O106" s="25"/>
      <c r="P106" s="416"/>
      <c r="Q106" s="3"/>
      <c r="R106" s="4"/>
      <c r="S106" s="4"/>
      <c r="T106" s="4"/>
      <c r="U106" s="4"/>
      <c r="V106" s="4"/>
      <c r="W106" s="4"/>
      <c r="X106" s="5"/>
      <c r="Y106" s="48"/>
      <c r="Z106" s="1"/>
      <c r="AA106" s="6"/>
      <c r="AB106" s="3"/>
      <c r="AD106" s="30"/>
      <c r="AE106" s="30"/>
      <c r="AF106" s="3" t="str">
        <f>'INGRESO DE DATOS'!Q69</f>
        <v>m2 Semicub.</v>
      </c>
      <c r="AG106" s="3"/>
      <c r="AH106" s="30">
        <v>0.5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ht="20.25" hidden="1">
      <c r="A107" s="589"/>
      <c r="B107" s="3"/>
      <c r="D107" s="133"/>
      <c r="J107" s="142"/>
      <c r="K107" s="71"/>
      <c r="M107" s="76"/>
      <c r="N107" s="25"/>
      <c r="P107" s="416"/>
      <c r="Q107" s="3"/>
      <c r="R107" s="4"/>
      <c r="S107" s="4"/>
      <c r="T107" s="4"/>
      <c r="U107" s="4"/>
      <c r="V107" s="4"/>
      <c r="W107" s="4"/>
      <c r="X107" s="5"/>
      <c r="Y107" s="48"/>
      <c r="Z107" s="1"/>
      <c r="AA107" s="6"/>
      <c r="AB107" s="3"/>
      <c r="AD107" s="30"/>
      <c r="AE107" s="30"/>
      <c r="AF107" s="49" t="str">
        <f>'INGRESO DE DATOS'!Q70</f>
        <v>m2 a Demoler</v>
      </c>
      <c r="AG107" s="3"/>
      <c r="AH107" s="30">
        <f>0.16*0.3</f>
        <v>0.048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ht="30.75" customHeight="1" hidden="1">
      <c r="A108" s="589"/>
      <c r="B108" s="487" t="s">
        <v>427</v>
      </c>
      <c r="C108" s="72"/>
      <c r="D108" s="70"/>
      <c r="E108" s="70"/>
      <c r="F108" s="70" t="s">
        <v>551</v>
      </c>
      <c r="G108" s="70"/>
      <c r="H108" s="70" t="s">
        <v>5</v>
      </c>
      <c r="I108" s="70">
        <v>22300</v>
      </c>
      <c r="J108" s="142"/>
      <c r="K108" s="71"/>
      <c r="M108" s="25"/>
      <c r="N108" s="25"/>
      <c r="O108" s="31"/>
      <c r="P108" s="416"/>
      <c r="Q108" s="3"/>
      <c r="R108" s="4"/>
      <c r="S108" s="4"/>
      <c r="T108" s="4"/>
      <c r="U108" s="4"/>
      <c r="V108" s="4"/>
      <c r="W108" s="4"/>
      <c r="X108" s="5"/>
      <c r="Y108" s="48"/>
      <c r="Z108" s="1"/>
      <c r="AA108" s="6"/>
      <c r="AB108" s="3"/>
      <c r="AD108" s="30"/>
      <c r="AE108" s="30"/>
      <c r="AF108" s="3" t="str">
        <f>'INGRESO DE DATOS'!Q71</f>
        <v>m2 C. Techo 30% </v>
      </c>
      <c r="AG108" s="3"/>
      <c r="AH108" s="30">
        <v>0.3</v>
      </c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ht="40.5" customHeight="1" hidden="1">
      <c r="A109" s="589"/>
      <c r="B109" s="486" t="s">
        <v>428</v>
      </c>
      <c r="F109" s="70" t="s">
        <v>554</v>
      </c>
      <c r="H109" s="70" t="s">
        <v>5</v>
      </c>
      <c r="I109" s="70">
        <v>35680</v>
      </c>
      <c r="J109" s="143"/>
      <c r="K109" s="73"/>
      <c r="M109" s="25"/>
      <c r="O109" s="81"/>
      <c r="Q109" s="3"/>
      <c r="R109" s="1"/>
      <c r="S109" s="1"/>
      <c r="T109" s="1"/>
      <c r="U109" s="1"/>
      <c r="V109" s="1"/>
      <c r="W109" s="1"/>
      <c r="X109" s="1"/>
      <c r="Y109" s="1"/>
      <c r="Z109" s="1"/>
      <c r="AA109" s="6"/>
      <c r="AB109" s="3"/>
      <c r="AD109" s="30"/>
      <c r="AE109" s="30"/>
      <c r="AF109" s="3" t="str">
        <f>'INGRESO DE DATOS'!Q72</f>
        <v>m2 M. Interna 50% </v>
      </c>
      <c r="AG109" s="3"/>
      <c r="AH109" s="30">
        <v>0.5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ht="42" customHeight="1" hidden="1" thickBot="1">
      <c r="A110" s="589"/>
      <c r="B110" s="74"/>
      <c r="C110" s="74"/>
      <c r="D110" s="74"/>
      <c r="E110" s="74"/>
      <c r="F110" s="74"/>
      <c r="G110" s="74"/>
      <c r="H110" s="74"/>
      <c r="I110" s="74"/>
      <c r="J110" s="144"/>
      <c r="K110" s="75"/>
      <c r="L110" s="76"/>
      <c r="N110" s="31"/>
      <c r="O110" s="81"/>
      <c r="Q110" s="3"/>
      <c r="R110" s="2" t="s">
        <v>51</v>
      </c>
      <c r="S110" s="19"/>
      <c r="T110" s="19"/>
      <c r="U110" s="19"/>
      <c r="V110" s="20"/>
      <c r="W110" s="25"/>
      <c r="X110" s="2"/>
      <c r="Y110" s="7" t="s">
        <v>6</v>
      </c>
      <c r="Z110" s="14"/>
      <c r="AA110" s="29"/>
      <c r="AB110" s="3"/>
      <c r="AD110" s="30"/>
      <c r="AE110" s="30"/>
      <c r="AF110" s="257" t="str">
        <f>'INGRESO DE DATOS'!Q73</f>
        <v>m2 Espejo de Agua</v>
      </c>
      <c r="AG110" s="30"/>
      <c r="AH110" s="30">
        <v>1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ht="29.25" customHeight="1" hidden="1" thickBot="1">
      <c r="A111" s="589"/>
      <c r="B111" s="87" t="s">
        <v>429</v>
      </c>
      <c r="C111" s="78"/>
      <c r="D111" s="78"/>
      <c r="E111" s="78"/>
      <c r="F111" s="78"/>
      <c r="G111" s="78"/>
      <c r="H111" s="78"/>
      <c r="I111" s="78"/>
      <c r="J111" s="145"/>
      <c r="K111" s="79"/>
      <c r="L111" s="76"/>
      <c r="M111" s="31"/>
      <c r="N111" s="81"/>
      <c r="O111" s="16"/>
      <c r="Q111" s="3"/>
      <c r="R111" s="886" t="s">
        <v>52</v>
      </c>
      <c r="S111" s="887"/>
      <c r="T111" s="887"/>
      <c r="U111" s="887"/>
      <c r="V111" s="888"/>
      <c r="W111" s="68"/>
      <c r="X111" s="889"/>
      <c r="Y111" s="890">
        <f>'INGRESO DE DATOS'!$I$85</f>
        <v>0</v>
      </c>
      <c r="Z111" s="1"/>
      <c r="AA111" s="6"/>
      <c r="AB111" s="3"/>
      <c r="AD111" s="30"/>
      <c r="AE111" s="30"/>
      <c r="AF111" s="3" t="s">
        <v>579</v>
      </c>
      <c r="AG111" s="3"/>
      <c r="AH111" s="30">
        <v>0</v>
      </c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ht="25.5" customHeight="1" hidden="1">
      <c r="A112" s="589"/>
      <c r="B112" s="1026" t="s">
        <v>58</v>
      </c>
      <c r="C112" s="1026"/>
      <c r="D112" s="1026"/>
      <c r="E112" s="420"/>
      <c r="F112" s="420"/>
      <c r="G112" s="420"/>
      <c r="H112" s="420"/>
      <c r="I112" s="420"/>
      <c r="J112" s="420"/>
      <c r="K112" s="420"/>
      <c r="M112" s="81"/>
      <c r="N112" s="81"/>
      <c r="O112" s="16"/>
      <c r="Q112" s="3"/>
      <c r="R112" s="3"/>
      <c r="S112" s="3"/>
      <c r="T112" s="3"/>
      <c r="U112" s="3"/>
      <c r="V112" s="3"/>
      <c r="W112" s="3"/>
      <c r="X112" s="3"/>
      <c r="Y112" s="3"/>
      <c r="Z112" s="1"/>
      <c r="AA112" s="6"/>
      <c r="AB112" s="3"/>
      <c r="AD112" s="30"/>
      <c r="AE112" s="30"/>
      <c r="AF112" s="30"/>
      <c r="AG112" s="30"/>
      <c r="AH112" s="30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ht="46.5" hidden="1" thickBot="1">
      <c r="A113" s="589"/>
      <c r="B113" s="419"/>
      <c r="C113" s="419"/>
      <c r="D113" s="419"/>
      <c r="E113" s="419"/>
      <c r="F113" s="419"/>
      <c r="G113" s="419"/>
      <c r="H113" s="419"/>
      <c r="I113" s="419"/>
      <c r="J113" s="419"/>
      <c r="K113" s="419"/>
      <c r="M113" s="81"/>
      <c r="N113" s="16"/>
      <c r="O113" s="16"/>
      <c r="Q113" s="3"/>
      <c r="R113" s="139" t="s">
        <v>244</v>
      </c>
      <c r="S113" s="12"/>
      <c r="T113" s="12"/>
      <c r="U113" s="12"/>
      <c r="V113" s="12"/>
      <c r="W113" s="12"/>
      <c r="X113" s="12"/>
      <c r="Y113" s="12"/>
      <c r="Z113" s="598"/>
      <c r="AA113" s="3"/>
      <c r="AC113" s="30"/>
      <c r="AD113" s="30"/>
      <c r="AE113" s="421" t="s">
        <v>727</v>
      </c>
      <c r="AF113" s="421" t="s">
        <v>728</v>
      </c>
      <c r="AG113" s="30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ht="25.5" hidden="1" thickBot="1">
      <c r="A114" s="589"/>
      <c r="B114" s="1020" t="s">
        <v>59</v>
      </c>
      <c r="C114" s="1021"/>
      <c r="D114" s="1021"/>
      <c r="E114" s="1021"/>
      <c r="F114" s="1021"/>
      <c r="G114" s="1021"/>
      <c r="H114" s="131"/>
      <c r="I114" s="134"/>
      <c r="J114" s="146"/>
      <c r="K114" s="134"/>
      <c r="L114" s="132"/>
      <c r="M114" s="16"/>
      <c r="N114" s="16"/>
      <c r="O114" s="16"/>
      <c r="Q114" s="3"/>
      <c r="R114" s="442" t="s">
        <v>13</v>
      </c>
      <c r="S114" s="443" t="str">
        <f>'INGRESO DE DATOS'!K71</f>
        <v> </v>
      </c>
      <c r="T114" s="447" t="str">
        <f>'INGRESO DE DATOS'!G71</f>
        <v> ----------</v>
      </c>
      <c r="U114" s="443" t="s">
        <v>0</v>
      </c>
      <c r="V114" s="444">
        <f>'INGRESO DE DATOS'!I71</f>
        <v>0</v>
      </c>
      <c r="W114" s="443" t="s">
        <v>14</v>
      </c>
      <c r="X114" s="445">
        <f>'INGRESO DE DATOS'!J71</f>
        <v>0</v>
      </c>
      <c r="Y114" s="371">
        <f aca="true" t="shared" si="3" ref="Y114:Y123">+X114*Z114*V114</f>
        <v>0</v>
      </c>
      <c r="Z114" s="460">
        <f aca="true" t="shared" si="4" ref="Z114:Z123">VLOOKUP(T114,$AF$105:$AH$111,3,)</f>
        <v>0</v>
      </c>
      <c r="AA114" s="3"/>
      <c r="AC114" s="30"/>
      <c r="AD114" s="606"/>
      <c r="AE114" s="606">
        <f aca="true" t="shared" si="5" ref="AE114:AE123">IF(T114="m2 de Demolicion",0,(V114*X114))</f>
        <v>0</v>
      </c>
      <c r="AF114" s="606">
        <f aca="true" t="shared" si="6" ref="AF114:AF123">IF(T114="m2 a Demoler",(V114*X114),0)</f>
        <v>0</v>
      </c>
      <c r="AG114" s="606">
        <f aca="true" t="shared" si="7" ref="AG114:AG123">IF(T114="m2 a Demoler",V114,0)</f>
        <v>0</v>
      </c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ht="24.75" hidden="1">
      <c r="A115" s="589"/>
      <c r="B115" s="129" t="s">
        <v>241</v>
      </c>
      <c r="C115" s="135" t="s">
        <v>242</v>
      </c>
      <c r="D115" s="136"/>
      <c r="E115" s="136"/>
      <c r="F115" s="136"/>
      <c r="G115" s="136"/>
      <c r="H115" s="136"/>
      <c r="I115" s="137"/>
      <c r="J115" s="137"/>
      <c r="K115" s="169">
        <v>0</v>
      </c>
      <c r="L115" s="138" t="s">
        <v>6</v>
      </c>
      <c r="M115" s="16"/>
      <c r="N115" s="16"/>
      <c r="O115" s="16"/>
      <c r="Q115" s="3"/>
      <c r="R115" s="442" t="s">
        <v>13</v>
      </c>
      <c r="S115" s="443" t="str">
        <f>'INGRESO DE DATOS'!K72</f>
        <v> </v>
      </c>
      <c r="T115" s="447" t="str">
        <f>'INGRESO DE DATOS'!G72</f>
        <v> ----------</v>
      </c>
      <c r="U115" s="443" t="s">
        <v>0</v>
      </c>
      <c r="V115" s="444">
        <f>'INGRESO DE DATOS'!I72</f>
        <v>0</v>
      </c>
      <c r="W115" s="443" t="s">
        <v>14</v>
      </c>
      <c r="X115" s="445">
        <f>'INGRESO DE DATOS'!J72</f>
        <v>0</v>
      </c>
      <c r="Y115" s="371">
        <f t="shared" si="3"/>
        <v>0</v>
      </c>
      <c r="Z115" s="460">
        <f t="shared" si="4"/>
        <v>0</v>
      </c>
      <c r="AA115" s="3"/>
      <c r="AC115" s="30"/>
      <c r="AD115" s="30"/>
      <c r="AE115" s="606">
        <f t="shared" si="5"/>
        <v>0</v>
      </c>
      <c r="AF115" s="606">
        <f t="shared" si="6"/>
        <v>0</v>
      </c>
      <c r="AG115" s="606">
        <f t="shared" si="7"/>
        <v>0</v>
      </c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ht="18" hidden="1">
      <c r="A116" s="589"/>
      <c r="B116" s="129" t="s">
        <v>60</v>
      </c>
      <c r="C116" s="118" t="s">
        <v>345</v>
      </c>
      <c r="D116" s="130"/>
      <c r="E116" s="130"/>
      <c r="F116" s="130"/>
      <c r="G116" s="130"/>
      <c r="H116" s="130"/>
      <c r="I116" s="130"/>
      <c r="J116" s="147"/>
      <c r="K116" s="170"/>
      <c r="L116" s="129" t="s">
        <v>590</v>
      </c>
      <c r="M116" s="16"/>
      <c r="N116" s="16"/>
      <c r="O116" s="16"/>
      <c r="Q116" s="3"/>
      <c r="R116" s="442" t="s">
        <v>13</v>
      </c>
      <c r="S116" s="443" t="str">
        <f>'INGRESO DE DATOS'!K73</f>
        <v> </v>
      </c>
      <c r="T116" s="447" t="str">
        <f>'INGRESO DE DATOS'!G73</f>
        <v> ----------</v>
      </c>
      <c r="U116" s="443" t="s">
        <v>0</v>
      </c>
      <c r="V116" s="444">
        <f>'INGRESO DE DATOS'!I73</f>
        <v>0</v>
      </c>
      <c r="W116" s="443" t="s">
        <v>14</v>
      </c>
      <c r="X116" s="445">
        <f>'INGRESO DE DATOS'!J73</f>
        <v>0</v>
      </c>
      <c r="Y116" s="371">
        <f t="shared" si="3"/>
        <v>0</v>
      </c>
      <c r="Z116" s="460">
        <f t="shared" si="4"/>
        <v>0</v>
      </c>
      <c r="AA116" s="3"/>
      <c r="AC116" s="30"/>
      <c r="AD116" s="30"/>
      <c r="AE116" s="606">
        <f t="shared" si="5"/>
        <v>0</v>
      </c>
      <c r="AF116" s="606">
        <f t="shared" si="6"/>
        <v>0</v>
      </c>
      <c r="AG116" s="606">
        <f t="shared" si="7"/>
        <v>0</v>
      </c>
      <c r="AH116" s="3"/>
      <c r="AI116" s="3"/>
      <c r="AJ116" s="3"/>
      <c r="AK116" s="38"/>
      <c r="AL116" s="3"/>
      <c r="AM116" s="3"/>
      <c r="AN116" s="3"/>
      <c r="AO116" s="3"/>
      <c r="AP116" s="3"/>
      <c r="AQ116" s="36"/>
      <c r="AR116" s="36"/>
      <c r="AS116" s="36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ht="15" hidden="1">
      <c r="A117" s="589"/>
      <c r="B117" s="82" t="s">
        <v>61</v>
      </c>
      <c r="C117" s="83" t="s">
        <v>57</v>
      </c>
      <c r="D117" s="83"/>
      <c r="E117" s="84"/>
      <c r="F117" s="84"/>
      <c r="G117" s="84"/>
      <c r="H117" s="84"/>
      <c r="I117" s="85"/>
      <c r="J117" s="148"/>
      <c r="K117" s="171">
        <f>1650*S5</f>
        <v>4350</v>
      </c>
      <c r="L117" s="82" t="s">
        <v>591</v>
      </c>
      <c r="M117" s="16"/>
      <c r="N117" s="16"/>
      <c r="Q117" s="3"/>
      <c r="R117" s="442" t="s">
        <v>13</v>
      </c>
      <c r="S117" s="443" t="str">
        <f>'INGRESO DE DATOS'!K74</f>
        <v> </v>
      </c>
      <c r="T117" s="447" t="str">
        <f>'INGRESO DE DATOS'!G74</f>
        <v> ----------</v>
      </c>
      <c r="U117" s="443" t="s">
        <v>0</v>
      </c>
      <c r="V117" s="444">
        <f>'INGRESO DE DATOS'!I74</f>
        <v>0</v>
      </c>
      <c r="W117" s="443" t="s">
        <v>14</v>
      </c>
      <c r="X117" s="445">
        <f>'INGRESO DE DATOS'!J74</f>
        <v>0</v>
      </c>
      <c r="Y117" s="371">
        <f t="shared" si="3"/>
        <v>0</v>
      </c>
      <c r="Z117" s="460">
        <f t="shared" si="4"/>
        <v>0</v>
      </c>
      <c r="AC117" s="30"/>
      <c r="AD117" s="30"/>
      <c r="AE117" s="606">
        <f t="shared" si="5"/>
        <v>0</v>
      </c>
      <c r="AF117" s="606">
        <f t="shared" si="6"/>
        <v>0</v>
      </c>
      <c r="AG117" s="606">
        <f t="shared" si="7"/>
        <v>0</v>
      </c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ht="18" hidden="1">
      <c r="A118" s="589"/>
      <c r="B118" s="82" t="s">
        <v>62</v>
      </c>
      <c r="C118" s="86" t="s">
        <v>421</v>
      </c>
      <c r="D118" s="83"/>
      <c r="E118" s="84"/>
      <c r="F118" s="84"/>
      <c r="G118" s="84"/>
      <c r="H118" s="84"/>
      <c r="I118" s="84"/>
      <c r="J118" s="148"/>
      <c r="K118" s="171"/>
      <c r="L118" s="82" t="s">
        <v>592</v>
      </c>
      <c r="M118" s="16"/>
      <c r="N118" s="16"/>
      <c r="Q118" s="3"/>
      <c r="R118" s="599" t="s">
        <v>13</v>
      </c>
      <c r="S118" s="443" t="str">
        <f>'INGRESO DE DATOS'!$K$75</f>
        <v> </v>
      </c>
      <c r="T118" s="447" t="str">
        <f>'INGRESO DE DATOS'!$G$75</f>
        <v> ----------</v>
      </c>
      <c r="U118" s="8" t="s">
        <v>0</v>
      </c>
      <c r="V118" s="444">
        <f>'INGRESO DE DATOS'!$I$75</f>
        <v>0</v>
      </c>
      <c r="W118" s="8" t="s">
        <v>14</v>
      </c>
      <c r="X118" s="445">
        <f>'INGRESO DE DATOS'!$J$75</f>
        <v>0</v>
      </c>
      <c r="Y118" s="371">
        <f t="shared" si="3"/>
        <v>0</v>
      </c>
      <c r="Z118" s="460">
        <f t="shared" si="4"/>
        <v>0</v>
      </c>
      <c r="AC118" s="30"/>
      <c r="AD118" s="30"/>
      <c r="AE118" s="606">
        <f t="shared" si="5"/>
        <v>0</v>
      </c>
      <c r="AF118" s="606">
        <f t="shared" si="6"/>
        <v>0</v>
      </c>
      <c r="AG118" s="606">
        <f t="shared" si="7"/>
        <v>0</v>
      </c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ht="15" hidden="1">
      <c r="A119" s="589"/>
      <c r="B119" s="82" t="s">
        <v>63</v>
      </c>
      <c r="C119" s="87" t="s">
        <v>720</v>
      </c>
      <c r="D119" s="83"/>
      <c r="E119" s="84"/>
      <c r="F119" s="84"/>
      <c r="G119" s="84"/>
      <c r="H119" s="84"/>
      <c r="I119" s="84"/>
      <c r="J119" s="148"/>
      <c r="K119" s="171">
        <f>15400*S5</f>
        <v>40600</v>
      </c>
      <c r="L119" s="82" t="s">
        <v>593</v>
      </c>
      <c r="M119" s="16"/>
      <c r="O119" s="16"/>
      <c r="Q119" s="3"/>
      <c r="R119" s="442" t="s">
        <v>13</v>
      </c>
      <c r="S119" s="443" t="str">
        <f>'INGRESO DE DATOS'!K76</f>
        <v> </v>
      </c>
      <c r="T119" s="447" t="str">
        <f>'INGRESO DE DATOS'!G76</f>
        <v> ----------</v>
      </c>
      <c r="U119" s="443" t="s">
        <v>0</v>
      </c>
      <c r="V119" s="444">
        <f>'INGRESO DE DATOS'!I76</f>
        <v>0</v>
      </c>
      <c r="W119" s="443" t="s">
        <v>14</v>
      </c>
      <c r="X119" s="445">
        <f>'INGRESO DE DATOS'!J76</f>
        <v>0</v>
      </c>
      <c r="Y119" s="371">
        <f t="shared" si="3"/>
        <v>0</v>
      </c>
      <c r="Z119" s="460">
        <f t="shared" si="4"/>
        <v>0</v>
      </c>
      <c r="AC119" s="30"/>
      <c r="AD119" s="30"/>
      <c r="AE119" s="606">
        <f t="shared" si="5"/>
        <v>0</v>
      </c>
      <c r="AF119" s="606">
        <f t="shared" si="6"/>
        <v>0</v>
      </c>
      <c r="AG119" s="606">
        <f t="shared" si="7"/>
        <v>0</v>
      </c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ht="15" hidden="1">
      <c r="A120" s="589"/>
      <c r="B120" s="82" t="s">
        <v>64</v>
      </c>
      <c r="C120" s="87" t="s">
        <v>721</v>
      </c>
      <c r="D120" s="83"/>
      <c r="E120" s="84"/>
      <c r="F120" s="84"/>
      <c r="G120" s="84"/>
      <c r="H120" s="84"/>
      <c r="I120" s="84"/>
      <c r="J120" s="148"/>
      <c r="K120" s="171">
        <f>17600*S5</f>
        <v>46400</v>
      </c>
      <c r="L120" s="82" t="s">
        <v>594</v>
      </c>
      <c r="O120" s="16"/>
      <c r="Q120" s="3"/>
      <c r="R120" s="442" t="s">
        <v>13</v>
      </c>
      <c r="S120" s="443" t="str">
        <f>'INGRESO DE DATOS'!K77</f>
        <v> </v>
      </c>
      <c r="T120" s="447" t="str">
        <f>'INGRESO DE DATOS'!G77</f>
        <v> ----------</v>
      </c>
      <c r="U120" s="443" t="s">
        <v>0</v>
      </c>
      <c r="V120" s="444">
        <f>'INGRESO DE DATOS'!I77</f>
        <v>0</v>
      </c>
      <c r="W120" s="443" t="s">
        <v>14</v>
      </c>
      <c r="X120" s="445">
        <f>'INGRESO DE DATOS'!J77</f>
        <v>0</v>
      </c>
      <c r="Y120" s="371">
        <f t="shared" si="3"/>
        <v>0</v>
      </c>
      <c r="Z120" s="460">
        <f t="shared" si="4"/>
        <v>0</v>
      </c>
      <c r="AC120" s="30"/>
      <c r="AD120" s="30"/>
      <c r="AE120" s="606">
        <f t="shared" si="5"/>
        <v>0</v>
      </c>
      <c r="AF120" s="606">
        <f t="shared" si="6"/>
        <v>0</v>
      </c>
      <c r="AG120" s="606">
        <f t="shared" si="7"/>
        <v>0</v>
      </c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ht="15" hidden="1">
      <c r="A121" s="589"/>
      <c r="B121" s="82" t="s">
        <v>65</v>
      </c>
      <c r="C121" s="87" t="s">
        <v>722</v>
      </c>
      <c r="D121" s="83"/>
      <c r="E121" s="84"/>
      <c r="F121" s="84"/>
      <c r="G121" s="84"/>
      <c r="H121" s="84"/>
      <c r="I121" s="84"/>
      <c r="J121" s="148"/>
      <c r="K121" s="171">
        <f>22000*S5</f>
        <v>58000</v>
      </c>
      <c r="L121" s="82" t="s">
        <v>595</v>
      </c>
      <c r="N121" s="16"/>
      <c r="O121" s="16"/>
      <c r="Q121" s="3"/>
      <c r="R121" s="442" t="s">
        <v>13</v>
      </c>
      <c r="S121" s="443" t="str">
        <f>'INGRESO DE DATOS'!K78</f>
        <v> </v>
      </c>
      <c r="T121" s="447" t="str">
        <f>'INGRESO DE DATOS'!G78</f>
        <v> ----------</v>
      </c>
      <c r="U121" s="443" t="s">
        <v>0</v>
      </c>
      <c r="V121" s="444">
        <f>'INGRESO DE DATOS'!I78</f>
        <v>0</v>
      </c>
      <c r="W121" s="443" t="s">
        <v>14</v>
      </c>
      <c r="X121" s="445">
        <f>'INGRESO DE DATOS'!J78</f>
        <v>0</v>
      </c>
      <c r="Y121" s="371">
        <f t="shared" si="3"/>
        <v>0</v>
      </c>
      <c r="Z121" s="460">
        <f t="shared" si="4"/>
        <v>0</v>
      </c>
      <c r="AC121" s="30"/>
      <c r="AD121" s="30"/>
      <c r="AE121" s="606">
        <f t="shared" si="5"/>
        <v>0</v>
      </c>
      <c r="AF121" s="606">
        <f t="shared" si="6"/>
        <v>0</v>
      </c>
      <c r="AG121" s="606">
        <f t="shared" si="7"/>
        <v>0</v>
      </c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ht="15" hidden="1">
      <c r="A122" s="589"/>
      <c r="B122" s="82" t="s">
        <v>425</v>
      </c>
      <c r="C122" s="87" t="s">
        <v>723</v>
      </c>
      <c r="D122" s="83"/>
      <c r="E122" s="84"/>
      <c r="F122" s="84"/>
      <c r="G122" s="84"/>
      <c r="H122" s="84"/>
      <c r="I122" s="84"/>
      <c r="J122" s="148"/>
      <c r="K122" s="171">
        <f>26400*S5</f>
        <v>69600</v>
      </c>
      <c r="L122" s="82" t="s">
        <v>596</v>
      </c>
      <c r="M122" s="16"/>
      <c r="N122" s="16"/>
      <c r="O122" s="16"/>
      <c r="Q122" s="3"/>
      <c r="R122" s="455" t="s">
        <v>13</v>
      </c>
      <c r="S122" s="456" t="str">
        <f>'INGRESO DE DATOS'!K79</f>
        <v> </v>
      </c>
      <c r="T122" s="457" t="str">
        <f>'INGRESO DE DATOS'!$G$79</f>
        <v> ----------</v>
      </c>
      <c r="U122" s="456" t="s">
        <v>0</v>
      </c>
      <c r="V122" s="458">
        <f>'INGRESO DE DATOS'!I79</f>
        <v>0</v>
      </c>
      <c r="W122" s="443" t="s">
        <v>14</v>
      </c>
      <c r="X122" s="459">
        <f>'INGRESO DE DATOS'!J79</f>
        <v>0</v>
      </c>
      <c r="Y122" s="371">
        <f t="shared" si="3"/>
        <v>0</v>
      </c>
      <c r="Z122" s="460">
        <f t="shared" si="4"/>
        <v>0</v>
      </c>
      <c r="AC122" s="30"/>
      <c r="AD122" s="30"/>
      <c r="AE122" s="606">
        <f t="shared" si="5"/>
        <v>0</v>
      </c>
      <c r="AF122" s="606">
        <f t="shared" si="6"/>
        <v>0</v>
      </c>
      <c r="AG122" s="606">
        <f t="shared" si="7"/>
        <v>0</v>
      </c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ht="15" hidden="1">
      <c r="A123" s="589"/>
      <c r="B123" s="82" t="s">
        <v>426</v>
      </c>
      <c r="C123" s="87" t="s">
        <v>724</v>
      </c>
      <c r="D123" s="83"/>
      <c r="E123" s="84"/>
      <c r="F123" s="84"/>
      <c r="G123" s="84"/>
      <c r="H123" s="84"/>
      <c r="I123" s="84"/>
      <c r="J123" s="148"/>
      <c r="K123" s="171">
        <f>30800*S5</f>
        <v>81200</v>
      </c>
      <c r="L123" s="82" t="s">
        <v>597</v>
      </c>
      <c r="M123" s="16"/>
      <c r="N123" s="16"/>
      <c r="Q123" s="3"/>
      <c r="R123" s="442" t="s">
        <v>13</v>
      </c>
      <c r="S123" s="443" t="str">
        <f>'INGRESO DE DATOS'!K80</f>
        <v> </v>
      </c>
      <c r="T123" s="447" t="str">
        <f>'INGRESO DE DATOS'!$G$80</f>
        <v> ----------</v>
      </c>
      <c r="U123" s="443" t="s">
        <v>0</v>
      </c>
      <c r="V123" s="444">
        <f>'INGRESO DE DATOS'!I80</f>
        <v>0</v>
      </c>
      <c r="W123" s="443" t="s">
        <v>14</v>
      </c>
      <c r="X123" s="445">
        <f>'INGRESO DE DATOS'!J80</f>
        <v>0</v>
      </c>
      <c r="Y123" s="371">
        <f t="shared" si="3"/>
        <v>0</v>
      </c>
      <c r="Z123" s="460">
        <f t="shared" si="4"/>
        <v>0</v>
      </c>
      <c r="AC123" s="30"/>
      <c r="AD123" s="30"/>
      <c r="AE123" s="606">
        <f t="shared" si="5"/>
        <v>0</v>
      </c>
      <c r="AF123" s="606">
        <f t="shared" si="6"/>
        <v>0</v>
      </c>
      <c r="AG123" s="606">
        <f t="shared" si="7"/>
        <v>0</v>
      </c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ht="18" hidden="1">
      <c r="A124" s="589"/>
      <c r="B124" s="82" t="s">
        <v>66</v>
      </c>
      <c r="C124" s="86" t="s">
        <v>344</v>
      </c>
      <c r="D124" s="83"/>
      <c r="E124" s="84"/>
      <c r="F124" s="84"/>
      <c r="G124" s="84"/>
      <c r="H124" s="84"/>
      <c r="I124" s="84"/>
      <c r="J124" s="148"/>
      <c r="K124" s="171"/>
      <c r="L124" s="82" t="s">
        <v>598</v>
      </c>
      <c r="M124" s="16"/>
      <c r="N124" s="16"/>
      <c r="Q124" s="3"/>
      <c r="R124" s="448"/>
      <c r="S124" s="449"/>
      <c r="T124" s="450" t="s">
        <v>566</v>
      </c>
      <c r="U124" s="449"/>
      <c r="V124" s="451"/>
      <c r="W124" s="449"/>
      <c r="X124" s="452"/>
      <c r="Y124" s="446">
        <f>'INGRESO DE DATOS'!$I$81</f>
        <v>0</v>
      </c>
      <c r="Z124" s="3"/>
      <c r="AC124" s="30"/>
      <c r="AD124" s="608" t="s">
        <v>716</v>
      </c>
      <c r="AE124" s="611">
        <f>+AE114+AE115+AE116+AE117+AE118+AE119+AE120+AE121+AE122+Y124+Y125</f>
        <v>0</v>
      </c>
      <c r="AF124" s="30">
        <f>SUM(AF114:AF123)</f>
        <v>0</v>
      </c>
      <c r="AG124" s="607">
        <f>SUM(AG114:AG123)</f>
        <v>0</v>
      </c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ht="15.75" hidden="1" thickBot="1">
      <c r="A125" s="589"/>
      <c r="B125" s="82" t="s">
        <v>67</v>
      </c>
      <c r="C125" s="83" t="s">
        <v>423</v>
      </c>
      <c r="D125" s="83"/>
      <c r="E125" s="84"/>
      <c r="F125" s="84"/>
      <c r="G125" s="84"/>
      <c r="H125" s="84"/>
      <c r="I125" s="84"/>
      <c r="J125" s="148"/>
      <c r="K125" s="171">
        <f>19800*S5</f>
        <v>52200</v>
      </c>
      <c r="L125" s="82" t="s">
        <v>599</v>
      </c>
      <c r="M125" s="16"/>
      <c r="Q125" s="3"/>
      <c r="R125" s="448"/>
      <c r="S125" s="449"/>
      <c r="T125" s="450" t="s">
        <v>565</v>
      </c>
      <c r="U125" s="449"/>
      <c r="V125" s="453"/>
      <c r="W125" s="454"/>
      <c r="X125" s="452"/>
      <c r="Y125" s="32">
        <f>'INGRESO DE DATOS'!$I$82</f>
        <v>0</v>
      </c>
      <c r="Z125" s="31"/>
      <c r="AC125" s="30"/>
      <c r="AD125" s="30"/>
      <c r="AE125" s="3"/>
      <c r="AF125" s="606">
        <f>(SUM(AF114:AF123))*Z114</f>
        <v>0</v>
      </c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ht="16.5" hidden="1" thickBot="1">
      <c r="A126" s="589"/>
      <c r="B126" s="82" t="s">
        <v>68</v>
      </c>
      <c r="C126" s="83" t="s">
        <v>422</v>
      </c>
      <c r="D126" s="83"/>
      <c r="E126" s="84"/>
      <c r="F126" s="84"/>
      <c r="G126" s="84"/>
      <c r="H126" s="84"/>
      <c r="I126" s="84"/>
      <c r="J126" s="148"/>
      <c r="K126" s="171">
        <f>22000*S5</f>
        <v>58000</v>
      </c>
      <c r="L126" s="82" t="s">
        <v>600</v>
      </c>
      <c r="O126" s="16"/>
      <c r="Q126" s="3"/>
      <c r="R126" s="600"/>
      <c r="S126" s="601"/>
      <c r="T126" s="601"/>
      <c r="U126" s="601"/>
      <c r="V126" s="602"/>
      <c r="W126" s="603" t="s">
        <v>1</v>
      </c>
      <c r="X126" s="3"/>
      <c r="Y126" s="605">
        <f>SUM(Y114:Y125)</f>
        <v>0</v>
      </c>
      <c r="Z126" s="568"/>
      <c r="AA126" s="568"/>
      <c r="AB126" s="604"/>
      <c r="AC126" s="604"/>
      <c r="AD126" s="604"/>
      <c r="AE126" s="30"/>
      <c r="AF126" s="30"/>
      <c r="AG126" s="58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ht="15.75" hidden="1" thickBot="1">
      <c r="A127" s="589"/>
      <c r="B127" s="82" t="s">
        <v>69</v>
      </c>
      <c r="C127" s="87" t="s">
        <v>424</v>
      </c>
      <c r="D127" s="83"/>
      <c r="E127" s="84"/>
      <c r="F127" s="84"/>
      <c r="G127" s="84"/>
      <c r="H127" s="84"/>
      <c r="I127" s="84"/>
      <c r="J127" s="148"/>
      <c r="K127" s="171">
        <f>24200*S5</f>
        <v>63800</v>
      </c>
      <c r="L127" s="82" t="s">
        <v>601</v>
      </c>
      <c r="O127" s="16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0"/>
      <c r="AD127" s="30"/>
      <c r="AE127" s="30"/>
      <c r="AF127" s="30"/>
      <c r="AG127" s="30"/>
      <c r="AH127" s="30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ht="18.75" hidden="1" thickBot="1">
      <c r="A128" s="589"/>
      <c r="B128" s="436" t="s">
        <v>575</v>
      </c>
      <c r="C128" s="431" t="s">
        <v>713</v>
      </c>
      <c r="D128" s="431" t="s">
        <v>70</v>
      </c>
      <c r="E128" s="121"/>
      <c r="F128" s="121"/>
      <c r="G128" s="121"/>
      <c r="H128" s="121"/>
      <c r="I128" s="158"/>
      <c r="J128" s="433"/>
      <c r="K128" s="176"/>
      <c r="L128" s="432" t="s">
        <v>6</v>
      </c>
      <c r="N128" s="16"/>
      <c r="O128" s="16"/>
      <c r="Q128" s="568"/>
      <c r="R128" s="3"/>
      <c r="S128" s="3"/>
      <c r="T128" s="3"/>
      <c r="U128" s="883" t="s">
        <v>785</v>
      </c>
      <c r="V128" s="884" t="s">
        <v>786</v>
      </c>
      <c r="W128" s="885"/>
      <c r="X128" s="882">
        <f>'INGRESO DE DATOS'!$I$54</f>
        <v>0</v>
      </c>
      <c r="Y128" s="3"/>
      <c r="Z128" s="3"/>
      <c r="AA128" s="3"/>
      <c r="AC128" s="30"/>
      <c r="AD128" s="30"/>
      <c r="AE128" s="30"/>
      <c r="AF128" s="568"/>
      <c r="AG128" s="862"/>
      <c r="AH128" s="862"/>
      <c r="AI128" s="862" t="s">
        <v>46</v>
      </c>
      <c r="AJ128" s="862"/>
      <c r="AK128" s="568"/>
      <c r="AL128" s="568"/>
      <c r="AM128" s="568"/>
      <c r="AN128" s="568"/>
      <c r="AO128" s="568"/>
      <c r="AP128" s="568"/>
      <c r="AQ128" s="568"/>
      <c r="AR128" s="568"/>
      <c r="AS128" s="568"/>
      <c r="AT128" s="568"/>
      <c r="AU128" s="568"/>
      <c r="AV128" s="568"/>
      <c r="AW128" s="568"/>
      <c r="AX128" s="568"/>
      <c r="AY128" s="568"/>
      <c r="AZ128" s="568"/>
      <c r="BA128" s="568"/>
      <c r="BB128" s="568"/>
      <c r="BC128" s="568"/>
      <c r="BD128" s="568"/>
      <c r="BE128" s="568"/>
      <c r="BF128" s="568"/>
      <c r="BG128" s="568"/>
      <c r="BH128" s="568"/>
      <c r="BI128" s="568"/>
      <c r="BJ128" s="568"/>
      <c r="BK128" s="568"/>
      <c r="BL128" s="568"/>
      <c r="BM128" s="568"/>
      <c r="BN128" s="568"/>
      <c r="BO128" s="568"/>
      <c r="BP128" s="568"/>
      <c r="BQ128" s="568"/>
      <c r="BR128" s="568"/>
      <c r="BS128" s="568"/>
      <c r="BT128" s="568"/>
      <c r="BU128" s="568"/>
    </row>
    <row r="129" spans="1:73" ht="15" hidden="1">
      <c r="A129" s="589"/>
      <c r="B129" s="435" t="s">
        <v>71</v>
      </c>
      <c r="C129" s="87" t="s">
        <v>719</v>
      </c>
      <c r="D129" s="341"/>
      <c r="E129" s="84"/>
      <c r="F129" s="84"/>
      <c r="G129" s="84"/>
      <c r="H129" s="84"/>
      <c r="I129" s="148"/>
      <c r="J129" s="430"/>
      <c r="K129" s="171">
        <f>11000*S5</f>
        <v>29000</v>
      </c>
      <c r="L129" s="124" t="s">
        <v>602</v>
      </c>
      <c r="M129" s="16"/>
      <c r="N129" s="16"/>
      <c r="O129" s="16"/>
      <c r="Q129" s="3"/>
      <c r="R129" s="5"/>
      <c r="S129" s="5"/>
      <c r="T129" s="5"/>
      <c r="U129" s="5"/>
      <c r="V129" s="5"/>
      <c r="W129" s="8"/>
      <c r="X129" s="5"/>
      <c r="Y129" s="9"/>
      <c r="Z129" s="5"/>
      <c r="AA129" s="33"/>
      <c r="AB129" s="3"/>
      <c r="AD129" s="30"/>
      <c r="AE129" s="30"/>
      <c r="AF129" s="3"/>
      <c r="AG129" s="863"/>
      <c r="AH129" s="863" t="s">
        <v>44</v>
      </c>
      <c r="AI129" s="863" t="s">
        <v>45</v>
      </c>
      <c r="AJ129" s="863" t="s">
        <v>45</v>
      </c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ht="15.75" hidden="1" thickBot="1">
      <c r="A130" s="589"/>
      <c r="B130" s="435" t="s">
        <v>72</v>
      </c>
      <c r="C130" s="87" t="s">
        <v>714</v>
      </c>
      <c r="D130" s="341"/>
      <c r="E130" s="84"/>
      <c r="F130" s="84"/>
      <c r="G130" s="84"/>
      <c r="H130" s="84"/>
      <c r="I130" s="148"/>
      <c r="J130" s="430"/>
      <c r="K130" s="171">
        <f>5500*S5</f>
        <v>14500</v>
      </c>
      <c r="L130" s="434" t="s">
        <v>603</v>
      </c>
      <c r="M130" s="16"/>
      <c r="N130" s="16"/>
      <c r="O130" s="16"/>
      <c r="Q130" s="3"/>
      <c r="R130" s="5"/>
      <c r="S130" s="5"/>
      <c r="T130" s="5"/>
      <c r="U130" s="5"/>
      <c r="V130" s="5"/>
      <c r="W130" s="8"/>
      <c r="X130" s="5"/>
      <c r="Y130" s="9"/>
      <c r="Z130" s="5"/>
      <c r="AA130" s="33"/>
      <c r="AB130" s="3"/>
      <c r="AC130" s="3"/>
      <c r="AD130" s="30"/>
      <c r="AE130" s="30"/>
      <c r="AF130" s="3"/>
      <c r="AG130" s="863"/>
      <c r="AH130" s="863"/>
      <c r="AI130" s="863"/>
      <c r="AJ130" s="863">
        <v>0.017</v>
      </c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ht="18.75" hidden="1" thickTop="1">
      <c r="A131" s="589"/>
      <c r="B131" s="91" t="s">
        <v>73</v>
      </c>
      <c r="C131" s="92" t="s">
        <v>346</v>
      </c>
      <c r="D131" s="93"/>
      <c r="E131" s="93"/>
      <c r="F131" s="93"/>
      <c r="G131" s="93"/>
      <c r="H131" s="93"/>
      <c r="I131" s="93"/>
      <c r="J131" s="150"/>
      <c r="K131" s="172"/>
      <c r="L131" s="91" t="s">
        <v>73</v>
      </c>
      <c r="M131" s="16"/>
      <c r="N131" s="16"/>
      <c r="O131" s="16"/>
      <c r="Q131" s="3"/>
      <c r="R131" s="5"/>
      <c r="S131" s="5"/>
      <c r="T131" s="5"/>
      <c r="U131" s="5"/>
      <c r="V131" s="5"/>
      <c r="W131" s="8"/>
      <c r="X131" s="5"/>
      <c r="Y131" s="9"/>
      <c r="Z131" s="5"/>
      <c r="AA131" s="33"/>
      <c r="AB131" s="3"/>
      <c r="AD131" s="30"/>
      <c r="AE131" s="30"/>
      <c r="AF131" s="30"/>
      <c r="AG131" s="863"/>
      <c r="AH131" s="863">
        <f>1100000*S5</f>
        <v>2900000</v>
      </c>
      <c r="AI131" s="863">
        <f>1100000*S5</f>
        <v>2900000</v>
      </c>
      <c r="AJ131" s="864">
        <f>18700*S5</f>
        <v>49300</v>
      </c>
      <c r="AK131" s="3"/>
      <c r="AL131" s="3"/>
      <c r="AM131" s="3"/>
      <c r="AN131" s="3"/>
      <c r="AO131" s="3"/>
      <c r="AP131" s="3"/>
      <c r="AQ131" s="3"/>
      <c r="AR131" s="3"/>
      <c r="AS131" s="50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ht="15" hidden="1">
      <c r="A132" s="589"/>
      <c r="B132" s="82" t="s">
        <v>75</v>
      </c>
      <c r="C132" s="192" t="s">
        <v>249</v>
      </c>
      <c r="D132" s="94"/>
      <c r="E132" s="95"/>
      <c r="F132" s="84"/>
      <c r="G132" s="84"/>
      <c r="H132" s="84"/>
      <c r="I132" s="84"/>
      <c r="J132" s="148"/>
      <c r="K132" s="171">
        <f>6600*S5</f>
        <v>17400</v>
      </c>
      <c r="L132" s="82" t="s">
        <v>604</v>
      </c>
      <c r="M132" s="16"/>
      <c r="N132" s="16"/>
      <c r="O132" s="16"/>
      <c r="Q132" s="3"/>
      <c r="R132" s="5"/>
      <c r="S132" s="5"/>
      <c r="T132" s="5"/>
      <c r="U132" s="5"/>
      <c r="V132" s="5"/>
      <c r="W132" s="8"/>
      <c r="X132" s="5"/>
      <c r="Y132" s="9"/>
      <c r="Z132" s="5"/>
      <c r="AA132" s="33"/>
      <c r="AB132" s="3"/>
      <c r="AD132" s="30"/>
      <c r="AE132" s="30"/>
      <c r="AF132" s="3"/>
      <c r="AG132" s="863"/>
      <c r="AH132" s="863">
        <f>4400000*S5</f>
        <v>11600000</v>
      </c>
      <c r="AI132" s="863">
        <f>5500000*S5</f>
        <v>14500000</v>
      </c>
      <c r="AJ132" s="863">
        <f>89100*S5</f>
        <v>234900</v>
      </c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ht="20.25" hidden="1">
      <c r="A133" s="589"/>
      <c r="B133" s="82" t="s">
        <v>252</v>
      </c>
      <c r="C133" s="96" t="s">
        <v>250</v>
      </c>
      <c r="D133" s="94"/>
      <c r="E133" s="95"/>
      <c r="F133" s="84"/>
      <c r="G133" s="84"/>
      <c r="H133" s="84"/>
      <c r="I133" s="84"/>
      <c r="J133" s="148"/>
      <c r="K133" s="171">
        <f>9900*S5</f>
        <v>26100</v>
      </c>
      <c r="L133" s="82" t="s">
        <v>605</v>
      </c>
      <c r="M133" s="16"/>
      <c r="N133" s="16"/>
      <c r="O133" s="16"/>
      <c r="Q133" s="3"/>
      <c r="R133" s="867" t="s">
        <v>15</v>
      </c>
      <c r="S133" s="11"/>
      <c r="T133" s="11"/>
      <c r="U133" s="5"/>
      <c r="V133" s="5"/>
      <c r="W133" s="5"/>
      <c r="X133" s="5"/>
      <c r="Y133" s="5"/>
      <c r="Z133" s="5"/>
      <c r="AA133" s="8"/>
      <c r="AB133" s="31"/>
      <c r="AC133" s="125"/>
      <c r="AD133" s="127"/>
      <c r="AE133" s="127"/>
      <c r="AF133" s="3"/>
      <c r="AG133" s="863"/>
      <c r="AH133" s="865">
        <f>5500000*S5</f>
        <v>14500000</v>
      </c>
      <c r="AI133" s="866">
        <f>11000000*S5</f>
        <v>29000000</v>
      </c>
      <c r="AJ133" s="866">
        <f>171600*S5</f>
        <v>452400</v>
      </c>
      <c r="AK133" s="3"/>
      <c r="AL133" s="3"/>
      <c r="AM133" s="3"/>
      <c r="AN133" s="3"/>
      <c r="AO133" s="3"/>
      <c r="AP133" s="3"/>
      <c r="AQ133" s="3"/>
      <c r="AR133" s="3"/>
      <c r="AS133" s="35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ht="15" hidden="1">
      <c r="A134" s="589"/>
      <c r="B134" s="82" t="s">
        <v>76</v>
      </c>
      <c r="C134" s="96" t="s">
        <v>251</v>
      </c>
      <c r="D134" s="83"/>
      <c r="E134" s="84"/>
      <c r="F134" s="84"/>
      <c r="G134" s="84"/>
      <c r="H134" s="84"/>
      <c r="I134" s="84"/>
      <c r="J134" s="148"/>
      <c r="K134" s="171">
        <f>13200*S5</f>
        <v>34800</v>
      </c>
      <c r="L134" s="82" t="s">
        <v>606</v>
      </c>
      <c r="M134" s="16"/>
      <c r="N134" s="16"/>
      <c r="O134" s="16"/>
      <c r="Q134" s="3"/>
      <c r="R134" s="5" t="s">
        <v>16</v>
      </c>
      <c r="S134" s="5"/>
      <c r="T134" s="5"/>
      <c r="U134" s="5"/>
      <c r="V134" s="5"/>
      <c r="W134" s="5"/>
      <c r="X134" s="5"/>
      <c r="Y134" s="5"/>
      <c r="Z134" s="5"/>
      <c r="AA134" s="8"/>
      <c r="AB134" s="31"/>
      <c r="AC134" s="125"/>
      <c r="AD134" s="127"/>
      <c r="AE134" s="127"/>
      <c r="AF134" s="881">
        <f>1-X128</f>
        <v>1</v>
      </c>
      <c r="AG134" s="863"/>
      <c r="AH134" s="865">
        <f>2200000*S5</f>
        <v>5800000</v>
      </c>
      <c r="AI134" s="866">
        <f>33000000*S5</f>
        <v>87000000</v>
      </c>
      <c r="AJ134" s="866">
        <f>479600*S5</f>
        <v>1264400</v>
      </c>
      <c r="AK134" s="3"/>
      <c r="AL134" s="3"/>
      <c r="AM134" s="3"/>
      <c r="AN134" s="3"/>
      <c r="AO134" s="3"/>
      <c r="AP134" s="3"/>
      <c r="AQ134" s="3"/>
      <c r="AR134" s="3"/>
      <c r="AS134" s="35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ht="15" hidden="1">
      <c r="A135" s="589"/>
      <c r="B135" s="82" t="s">
        <v>77</v>
      </c>
      <c r="C135" s="96" t="s">
        <v>253</v>
      </c>
      <c r="D135" s="83"/>
      <c r="E135" s="84"/>
      <c r="F135" s="84"/>
      <c r="G135" s="84"/>
      <c r="H135" s="84"/>
      <c r="I135" s="84"/>
      <c r="J135" s="148"/>
      <c r="K135" s="171">
        <f>22000*S5</f>
        <v>58000</v>
      </c>
      <c r="L135" s="82" t="s">
        <v>607</v>
      </c>
      <c r="M135" s="16"/>
      <c r="N135" s="16"/>
      <c r="O135" s="16"/>
      <c r="Q135" s="3"/>
      <c r="R135" s="5" t="s">
        <v>17</v>
      </c>
      <c r="S135" s="5"/>
      <c r="T135" s="5"/>
      <c r="U135" s="5"/>
      <c r="V135" s="5"/>
      <c r="W135" s="5"/>
      <c r="X135" s="28"/>
      <c r="Y135" s="58">
        <f>IF(X128&gt;15%,(Y126*X128),Y126)</f>
        <v>0</v>
      </c>
      <c r="Z135" s="28"/>
      <c r="AA135" s="8"/>
      <c r="AB135" s="39"/>
      <c r="AC135" s="125"/>
      <c r="AD135" s="43"/>
      <c r="AE135" s="43"/>
      <c r="AF135" s="3"/>
      <c r="AG135" s="863"/>
      <c r="AH135" s="865">
        <f>7700000*S5</f>
        <v>20300000</v>
      </c>
      <c r="AI135" s="866">
        <f>110000000*S5</f>
        <v>290000000</v>
      </c>
      <c r="AJ135" s="866">
        <f>1480600*S5</f>
        <v>3903400</v>
      </c>
      <c r="AK135" s="3"/>
      <c r="AL135" s="3"/>
      <c r="AM135" s="3"/>
      <c r="AN135" s="3"/>
      <c r="AO135" s="3"/>
      <c r="AP135" s="3"/>
      <c r="AQ135" s="3"/>
      <c r="AR135" s="3"/>
      <c r="AS135" s="35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ht="15" hidden="1">
      <c r="A136" s="589"/>
      <c r="B136" s="82" t="s">
        <v>78</v>
      </c>
      <c r="C136" s="96" t="s">
        <v>79</v>
      </c>
      <c r="D136" s="83"/>
      <c r="E136" s="84"/>
      <c r="F136" s="84"/>
      <c r="G136" s="84"/>
      <c r="H136" s="84"/>
      <c r="I136" s="84"/>
      <c r="J136" s="148"/>
      <c r="K136" s="171">
        <f>2200*S5</f>
        <v>5800</v>
      </c>
      <c r="L136" s="82" t="s">
        <v>608</v>
      </c>
      <c r="M136" s="16"/>
      <c r="N136" s="16"/>
      <c r="O136" s="16"/>
      <c r="Q136" s="3"/>
      <c r="R136" s="5" t="s">
        <v>3</v>
      </c>
      <c r="S136" s="5"/>
      <c r="T136" s="5"/>
      <c r="U136" s="5"/>
      <c r="V136" s="5"/>
      <c r="W136" s="5"/>
      <c r="X136" s="28"/>
      <c r="Y136" s="58">
        <f>IF(Y135&lt;=0,0,IF(AND(Y135&gt;0,Y135&lt;=AK150),Y135,IF(AND(Y135&gt;AK150,Y135&lt;=AK152),AK150,IF(AND(Y135&gt;AK152,Y135&lt;=AL152),AK152,IF(AND(Y135&gt;AL152,Y135&lt;=AL153),AL152,IF(AND(Y135&gt;AL153,Y135&lt;=AL154),AL153,IF(Y135&gt;AK154,AL154)))))))</f>
        <v>0</v>
      </c>
      <c r="Z136" s="28"/>
      <c r="AA136" s="58">
        <f>IF(AND(Y135&gt;0,Y135&lt;=AL150),Y135*0.017,IF(AND(Y135&gt;AL150,Y135&lt;=AL151),AM150,IF(AND(Y135&gt;AL151,Y135&lt;=AL152),AM151,IF(AND(Y135&gt;AL152,Y135&lt;=AL153),AM152,IF(AND(Y135&gt;AL153,Y135&lt;=AL154),AM153,IF(AND(Y135&gt;AL154),AM154,0))))))</f>
        <v>0</v>
      </c>
      <c r="AB136" s="39"/>
      <c r="AC136" s="125"/>
      <c r="AD136" s="43"/>
      <c r="AE136" s="43"/>
      <c r="AF136" s="3"/>
      <c r="AG136" s="863"/>
      <c r="AH136" s="865"/>
      <c r="AI136" s="866"/>
      <c r="AJ136" s="866"/>
      <c r="AK136" s="3"/>
      <c r="AL136" s="3"/>
      <c r="AM136" s="3"/>
      <c r="AN136" s="3"/>
      <c r="AO136" s="3"/>
      <c r="AP136" s="3"/>
      <c r="AQ136" s="3"/>
      <c r="AR136" s="3"/>
      <c r="AS136" s="35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ht="15" hidden="1">
      <c r="A137" s="589"/>
      <c r="B137" s="82" t="s">
        <v>80</v>
      </c>
      <c r="C137" s="96" t="s">
        <v>81</v>
      </c>
      <c r="D137" s="83"/>
      <c r="E137" s="84"/>
      <c r="F137" s="84"/>
      <c r="G137" s="84"/>
      <c r="H137" s="84"/>
      <c r="I137" s="84"/>
      <c r="J137" s="148"/>
      <c r="K137" s="171">
        <f>4400*S5</f>
        <v>11600</v>
      </c>
      <c r="L137" s="82" t="s">
        <v>609</v>
      </c>
      <c r="M137" s="16"/>
      <c r="N137" s="16"/>
      <c r="O137" s="16"/>
      <c r="Q137" s="3"/>
      <c r="R137" s="5" t="s">
        <v>18</v>
      </c>
      <c r="S137" s="5"/>
      <c r="T137" s="5"/>
      <c r="U137" s="55">
        <f>IF(AND(Y135&gt;0,Y135&lt;=AK150),1.7,IF(AND(Y135&gt;AK150,Y135&lt;=AL151),1.6,IF(AND(Y135&gt;AK151,Y135&lt;=AL152),1.5,IF(AND(Y135&gt;AK152,Y135&lt;=AL153),1.4,IF(AND(Y135&gt;AK153,Y135&lt;=AL154),1.3,IF(AND(Y135&gt;AL154),1.2,0))))))</f>
        <v>0</v>
      </c>
      <c r="V137" s="5" t="s">
        <v>19</v>
      </c>
      <c r="W137" s="5" t="s">
        <v>4</v>
      </c>
      <c r="X137" s="28"/>
      <c r="Y137" s="58">
        <f>IF(Y135&gt;=0,Y135-Y136)</f>
        <v>0</v>
      </c>
      <c r="Z137" s="28"/>
      <c r="AA137" s="58">
        <f>+(U137/100)*Y137</f>
        <v>0</v>
      </c>
      <c r="AB137" s="31"/>
      <c r="AC137" s="125"/>
      <c r="AD137" s="127"/>
      <c r="AE137" s="127"/>
      <c r="AF137" s="3"/>
      <c r="AG137" s="863"/>
      <c r="AH137" s="865"/>
      <c r="AI137" s="866"/>
      <c r="AJ137" s="866"/>
      <c r="AK137" s="3"/>
      <c r="AL137" s="3"/>
      <c r="AM137" s="3"/>
      <c r="AN137" s="3"/>
      <c r="AO137" s="3"/>
      <c r="AP137" s="3"/>
      <c r="AQ137" s="3"/>
      <c r="AR137" s="3"/>
      <c r="AS137" s="35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ht="15" hidden="1">
      <c r="A138" s="589"/>
      <c r="B138" s="97" t="s">
        <v>82</v>
      </c>
      <c r="C138" s="87" t="s">
        <v>83</v>
      </c>
      <c r="D138" s="83"/>
      <c r="E138" s="95"/>
      <c r="F138" s="95"/>
      <c r="G138" s="95"/>
      <c r="H138" s="95"/>
      <c r="I138" s="95"/>
      <c r="J138" s="151"/>
      <c r="K138" s="171">
        <f>2200*S5</f>
        <v>5800</v>
      </c>
      <c r="L138" s="97" t="s">
        <v>610</v>
      </c>
      <c r="M138" s="16"/>
      <c r="N138" s="16"/>
      <c r="O138" s="16"/>
      <c r="Q138" s="3"/>
      <c r="R138" s="5"/>
      <c r="S138" s="5"/>
      <c r="T138" s="5"/>
      <c r="U138" s="5"/>
      <c r="V138" s="5"/>
      <c r="W138" s="5"/>
      <c r="X138" s="8"/>
      <c r="Y138" s="9" t="s">
        <v>20</v>
      </c>
      <c r="Z138" s="28"/>
      <c r="AA138" s="58">
        <f>+AA136+AA137</f>
        <v>0</v>
      </c>
      <c r="AB138" s="31"/>
      <c r="AC138" s="125"/>
      <c r="AD138" s="127"/>
      <c r="AE138" s="127"/>
      <c r="AF138" s="3"/>
      <c r="AG138" s="863"/>
      <c r="AH138" s="865"/>
      <c r="AI138" s="866"/>
      <c r="AJ138" s="866"/>
      <c r="AK138" s="3"/>
      <c r="AL138" s="3"/>
      <c r="AM138" s="3"/>
      <c r="AN138" s="3"/>
      <c r="AO138" s="3"/>
      <c r="AP138" s="3"/>
      <c r="AQ138" s="3"/>
      <c r="AR138" s="3"/>
      <c r="AS138" s="35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ht="15" hidden="1">
      <c r="A139" s="589"/>
      <c r="B139" s="98" t="s">
        <v>84</v>
      </c>
      <c r="C139" s="87" t="s">
        <v>85</v>
      </c>
      <c r="D139" s="83"/>
      <c r="E139" s="84"/>
      <c r="F139" s="84"/>
      <c r="G139" s="84"/>
      <c r="H139" s="84"/>
      <c r="I139" s="84"/>
      <c r="J139" s="148"/>
      <c r="K139" s="171">
        <f>1760*S5</f>
        <v>4640</v>
      </c>
      <c r="L139" s="98" t="s">
        <v>611</v>
      </c>
      <c r="M139" s="16"/>
      <c r="N139" s="16"/>
      <c r="O139" s="16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0"/>
      <c r="AB139" s="3"/>
      <c r="AD139" s="30"/>
      <c r="AE139" s="30"/>
      <c r="AF139" s="30"/>
      <c r="AG139" s="863"/>
      <c r="AH139" s="865"/>
      <c r="AI139" s="866"/>
      <c r="AJ139" s="51"/>
      <c r="AK139" s="39"/>
      <c r="AL139" s="39"/>
      <c r="AM139" s="31"/>
      <c r="AN139" s="3"/>
      <c r="AO139" s="3"/>
      <c r="AP139" s="3"/>
      <c r="AQ139" s="3"/>
      <c r="AR139" s="3"/>
      <c r="AS139" s="47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ht="15.75" hidden="1" thickBot="1">
      <c r="A140" s="589"/>
      <c r="B140" s="82" t="s">
        <v>86</v>
      </c>
      <c r="C140" s="87" t="s">
        <v>87</v>
      </c>
      <c r="D140" s="83"/>
      <c r="E140" s="84"/>
      <c r="F140" s="84"/>
      <c r="G140" s="84"/>
      <c r="H140" s="84"/>
      <c r="I140" s="84"/>
      <c r="J140" s="148"/>
      <c r="K140" s="171">
        <f>1540*S5</f>
        <v>4060</v>
      </c>
      <c r="L140" s="82" t="s">
        <v>612</v>
      </c>
      <c r="M140" s="16"/>
      <c r="N140" s="16"/>
      <c r="O140" s="16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0"/>
      <c r="AB140" s="3"/>
      <c r="AD140" s="30"/>
      <c r="AE140" s="30"/>
      <c r="AF140" s="30"/>
      <c r="AG140" s="863"/>
      <c r="AH140" s="865"/>
      <c r="AI140" s="866"/>
      <c r="AJ140" s="51"/>
      <c r="AK140" s="39"/>
      <c r="AL140" s="39"/>
      <c r="AM140" s="31"/>
      <c r="AN140" s="3"/>
      <c r="AO140" s="3"/>
      <c r="AP140" s="3"/>
      <c r="AQ140" s="3"/>
      <c r="AR140" s="3"/>
      <c r="AS140" s="47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ht="18.75" hidden="1" thickTop="1">
      <c r="A141" s="589"/>
      <c r="B141" s="99" t="s">
        <v>88</v>
      </c>
      <c r="C141" s="92" t="s">
        <v>347</v>
      </c>
      <c r="D141" s="93"/>
      <c r="E141" s="93"/>
      <c r="F141" s="93"/>
      <c r="G141" s="93"/>
      <c r="H141" s="93"/>
      <c r="I141" s="93"/>
      <c r="J141" s="150"/>
      <c r="K141" s="172"/>
      <c r="L141" s="99" t="s">
        <v>88</v>
      </c>
      <c r="M141" s="16"/>
      <c r="N141" s="16"/>
      <c r="O141" s="16"/>
      <c r="Q141" s="3"/>
      <c r="R141" s="3"/>
      <c r="S141" s="3"/>
      <c r="T141" s="3"/>
      <c r="U141" s="3"/>
      <c r="V141" s="3"/>
      <c r="W141" s="3"/>
      <c r="X141" s="3"/>
      <c r="Y141" s="31"/>
      <c r="AA141">
        <f>IF(AA138&lt;I105,I105,AA138)</f>
        <v>11150</v>
      </c>
      <c r="AB141" s="3"/>
      <c r="AD141" s="30"/>
      <c r="AE141" s="30"/>
      <c r="AF141" s="30"/>
      <c r="AG141" s="863"/>
      <c r="AH141" s="865"/>
      <c r="AI141" s="865"/>
      <c r="AJ141" s="865"/>
      <c r="AK141" s="39"/>
      <c r="AL141" s="39"/>
      <c r="AM141" s="31"/>
      <c r="AN141" s="34"/>
      <c r="AO141" s="3"/>
      <c r="AP141" s="3"/>
      <c r="AQ141" s="3"/>
      <c r="AR141" s="3"/>
      <c r="AS141" s="35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ht="15.75" hidden="1" thickBot="1">
      <c r="A142" s="589"/>
      <c r="B142" s="82" t="s">
        <v>90</v>
      </c>
      <c r="C142" s="96" t="s">
        <v>254</v>
      </c>
      <c r="D142" s="94"/>
      <c r="E142" s="95"/>
      <c r="F142" s="84"/>
      <c r="G142" s="84"/>
      <c r="H142" s="84"/>
      <c r="I142" s="84"/>
      <c r="J142" s="148"/>
      <c r="K142" s="171">
        <f>11000*S5</f>
        <v>29000</v>
      </c>
      <c r="L142" s="82" t="s">
        <v>613</v>
      </c>
      <c r="M142" s="16"/>
      <c r="N142" s="16"/>
      <c r="O142" s="16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0"/>
      <c r="AB142" s="3"/>
      <c r="AD142" s="30"/>
      <c r="AE142" s="30"/>
      <c r="AF142" s="30"/>
      <c r="AG142" s="863"/>
      <c r="AH142" s="863"/>
      <c r="AI142" s="86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ht="18.75" hidden="1" thickBot="1">
      <c r="A143" s="589"/>
      <c r="B143" s="82" t="s">
        <v>91</v>
      </c>
      <c r="C143" s="96" t="s">
        <v>255</v>
      </c>
      <c r="D143" s="83"/>
      <c r="E143" s="84"/>
      <c r="F143" s="84"/>
      <c r="G143" s="84"/>
      <c r="H143" s="84"/>
      <c r="I143" s="84"/>
      <c r="J143" s="148"/>
      <c r="K143" s="171">
        <f>15400*S5</f>
        <v>40600</v>
      </c>
      <c r="L143" s="82" t="s">
        <v>614</v>
      </c>
      <c r="M143" s="16"/>
      <c r="N143" s="16"/>
      <c r="O143" s="16"/>
      <c r="Q143" s="3"/>
      <c r="R143" s="3"/>
      <c r="S143" s="3"/>
      <c r="T143" s="3"/>
      <c r="U143" s="3"/>
      <c r="V143" s="3"/>
      <c r="W143" s="3"/>
      <c r="X143" s="3"/>
      <c r="Y143" s="3"/>
      <c r="Z143" s="891" t="s">
        <v>783</v>
      </c>
      <c r="AA143" s="892">
        <f>IF(AA138=0,0,AA141)</f>
        <v>0</v>
      </c>
      <c r="AB143" s="3"/>
      <c r="AD143" s="30"/>
      <c r="AE143" s="30"/>
      <c r="AF143" s="30"/>
      <c r="AG143" s="30"/>
      <c r="AH143" s="30"/>
      <c r="AI143" s="3"/>
      <c r="AJ143" s="3"/>
      <c r="AK143" s="3"/>
      <c r="AL143" s="3"/>
      <c r="AM143" s="3"/>
      <c r="AN143" s="3"/>
      <c r="AO143" s="34"/>
      <c r="AP143" s="3"/>
      <c r="AQ143" s="3"/>
      <c r="AR143" s="3"/>
      <c r="AS143" s="3"/>
      <c r="AT143" s="35">
        <v>1</v>
      </c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ht="15" hidden="1">
      <c r="A144" s="589"/>
      <c r="B144" s="82" t="s">
        <v>92</v>
      </c>
      <c r="C144" s="96" t="s">
        <v>256</v>
      </c>
      <c r="D144" s="83"/>
      <c r="E144" s="84"/>
      <c r="F144" s="84"/>
      <c r="G144" s="84"/>
      <c r="H144" s="84"/>
      <c r="I144" s="84"/>
      <c r="J144" s="148"/>
      <c r="K144" s="171">
        <f>17600*S5</f>
        <v>46400</v>
      </c>
      <c r="L144" s="82" t="s">
        <v>615</v>
      </c>
      <c r="M144" s="16"/>
      <c r="N144" s="16"/>
      <c r="O144" s="16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0"/>
      <c r="AB144" s="3"/>
      <c r="AD144" s="30"/>
      <c r="AE144" s="30"/>
      <c r="AF144" s="30"/>
      <c r="AG144" s="30"/>
      <c r="AH144" s="30"/>
      <c r="AI144" s="34"/>
      <c r="AJ144" s="34"/>
      <c r="AK144" s="35"/>
      <c r="AL144" s="37"/>
      <c r="AM144" s="35"/>
      <c r="AN144" s="3"/>
      <c r="AO144" s="34"/>
      <c r="AP144" s="3"/>
      <c r="AQ144" s="3"/>
      <c r="AR144" s="3"/>
      <c r="AS144" s="3"/>
      <c r="AT144" s="35">
        <v>2</v>
      </c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ht="15.75" hidden="1" thickBot="1">
      <c r="A145" s="589"/>
      <c r="B145" s="98" t="s">
        <v>93</v>
      </c>
      <c r="C145" s="100" t="s">
        <v>94</v>
      </c>
      <c r="D145" s="89"/>
      <c r="E145" s="90"/>
      <c r="F145" s="90"/>
      <c r="G145" s="90"/>
      <c r="H145" s="90"/>
      <c r="I145" s="90"/>
      <c r="J145" s="149"/>
      <c r="K145" s="173">
        <f>30800*S5</f>
        <v>81200</v>
      </c>
      <c r="L145" s="98" t="s">
        <v>616</v>
      </c>
      <c r="M145" s="16"/>
      <c r="N145" s="16"/>
      <c r="O145" s="16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0"/>
      <c r="AB145" s="3"/>
      <c r="AD145" s="30"/>
      <c r="AE145" s="30"/>
      <c r="AF145" s="30"/>
      <c r="AG145" s="30"/>
      <c r="AH145" s="30"/>
      <c r="AI145" s="34"/>
      <c r="AJ145" s="3"/>
      <c r="AK145" s="35"/>
      <c r="AL145" s="37"/>
      <c r="AM145" s="35"/>
      <c r="AN145" s="3"/>
      <c r="AO145" s="34"/>
      <c r="AP145" s="3"/>
      <c r="AQ145" s="35"/>
      <c r="AR145" s="35"/>
      <c r="AS145" s="35"/>
      <c r="AT145" s="35">
        <v>3</v>
      </c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ht="18.75" hidden="1" thickTop="1">
      <c r="A146" s="589"/>
      <c r="B146" s="99" t="s">
        <v>95</v>
      </c>
      <c r="C146" s="101" t="s">
        <v>348</v>
      </c>
      <c r="D146" s="93"/>
      <c r="E146" s="93"/>
      <c r="F146" s="93"/>
      <c r="G146" s="93"/>
      <c r="H146" s="93"/>
      <c r="I146" s="93"/>
      <c r="J146" s="150"/>
      <c r="K146" s="172"/>
      <c r="L146" s="99" t="s">
        <v>95</v>
      </c>
      <c r="M146" s="16"/>
      <c r="N146" s="16"/>
      <c r="O146" s="16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0"/>
      <c r="AB146" s="3"/>
      <c r="AD146" s="30"/>
      <c r="AE146" s="30"/>
      <c r="AF146" s="30"/>
      <c r="AG146" s="30"/>
      <c r="AH146" s="30"/>
      <c r="AI146" s="34"/>
      <c r="AJ146" s="34"/>
      <c r="AK146" s="35"/>
      <c r="AL146" s="37"/>
      <c r="AM146" s="35"/>
      <c r="AN146" s="3"/>
      <c r="AO146" s="34"/>
      <c r="AP146" s="3"/>
      <c r="AQ146" s="35"/>
      <c r="AR146" s="35"/>
      <c r="AS146" s="35"/>
      <c r="AT146" s="35">
        <v>4</v>
      </c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ht="15" hidden="1">
      <c r="A147" s="589"/>
      <c r="B147" s="82" t="s">
        <v>96</v>
      </c>
      <c r="C147" s="87" t="s">
        <v>97</v>
      </c>
      <c r="D147" s="94"/>
      <c r="E147" s="95"/>
      <c r="F147" s="84"/>
      <c r="G147" s="84"/>
      <c r="H147" s="84"/>
      <c r="I147" s="84"/>
      <c r="J147" s="148"/>
      <c r="K147" s="171">
        <f>22000*S5</f>
        <v>58000</v>
      </c>
      <c r="L147" s="82" t="s">
        <v>617</v>
      </c>
      <c r="M147" s="16"/>
      <c r="N147" s="16"/>
      <c r="O147" s="16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0"/>
      <c r="AB147" s="3"/>
      <c r="AD147" s="30"/>
      <c r="AE147" s="30"/>
      <c r="AF147" s="30"/>
      <c r="AG147" s="127"/>
      <c r="AH147" s="127"/>
      <c r="AI147" s="34"/>
      <c r="AJ147" s="59"/>
      <c r="AK147" s="66"/>
      <c r="AL147" s="65" t="s">
        <v>781</v>
      </c>
      <c r="AM147" s="60"/>
      <c r="AN147" s="35"/>
      <c r="AO147" s="3"/>
      <c r="AP147" s="3"/>
      <c r="AQ147" s="35"/>
      <c r="AR147" s="35"/>
      <c r="AS147" s="35"/>
      <c r="AT147" s="35">
        <v>5</v>
      </c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ht="15" hidden="1">
      <c r="A148" s="589"/>
      <c r="B148" s="82" t="s">
        <v>98</v>
      </c>
      <c r="C148" s="87" t="s">
        <v>99</v>
      </c>
      <c r="D148" s="83"/>
      <c r="E148" s="84"/>
      <c r="F148" s="84"/>
      <c r="G148" s="84"/>
      <c r="H148" s="84"/>
      <c r="I148" s="84"/>
      <c r="J148" s="148"/>
      <c r="K148" s="171">
        <f>22000*S5</f>
        <v>58000</v>
      </c>
      <c r="L148" s="82" t="s">
        <v>618</v>
      </c>
      <c r="M148" s="16"/>
      <c r="N148" s="16"/>
      <c r="O148" s="16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0"/>
      <c r="AB148" s="3"/>
      <c r="AD148" s="30"/>
      <c r="AE148" s="30"/>
      <c r="AF148" s="30"/>
      <c r="AG148" s="127"/>
      <c r="AH148" s="127"/>
      <c r="AI148" s="34"/>
      <c r="AJ148" s="56"/>
      <c r="AK148" s="205" t="s">
        <v>44</v>
      </c>
      <c r="AL148" s="40" t="s">
        <v>45</v>
      </c>
      <c r="AM148" s="61" t="s">
        <v>45</v>
      </c>
      <c r="AN148" s="35"/>
      <c r="AO148" s="37"/>
      <c r="AP148" s="3"/>
      <c r="AQ148" s="35"/>
      <c r="AR148" s="35"/>
      <c r="AS148" s="35"/>
      <c r="AT148" s="35">
        <v>6</v>
      </c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ht="15" hidden="1">
      <c r="A149" s="589"/>
      <c r="B149" s="82" t="s">
        <v>100</v>
      </c>
      <c r="C149" s="87" t="s">
        <v>101</v>
      </c>
      <c r="D149" s="83"/>
      <c r="E149" s="84"/>
      <c r="F149" s="84"/>
      <c r="G149" s="84"/>
      <c r="H149" s="84"/>
      <c r="I149" s="84"/>
      <c r="J149" s="148"/>
      <c r="K149" s="171">
        <f>22000*S5</f>
        <v>58000</v>
      </c>
      <c r="L149" s="82" t="s">
        <v>619</v>
      </c>
      <c r="M149" s="16"/>
      <c r="N149" s="16"/>
      <c r="O149" s="16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0"/>
      <c r="AB149" s="3"/>
      <c r="AD149" s="30"/>
      <c r="AE149" s="30"/>
      <c r="AF149" s="30"/>
      <c r="AG149" s="43"/>
      <c r="AH149" s="43"/>
      <c r="AI149" s="34"/>
      <c r="AJ149" s="56"/>
      <c r="AK149" s="205"/>
      <c r="AL149" s="40"/>
      <c r="AM149" s="62">
        <v>0.017</v>
      </c>
      <c r="AN149" s="35"/>
      <c r="AO149" s="37"/>
      <c r="AP149" s="3"/>
      <c r="AQ149" s="35"/>
      <c r="AR149" s="35"/>
      <c r="AS149" s="35"/>
      <c r="AT149" s="35">
        <v>7</v>
      </c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ht="15" hidden="1">
      <c r="A150" s="589"/>
      <c r="B150" s="82" t="s">
        <v>102</v>
      </c>
      <c r="C150" s="87" t="s">
        <v>103</v>
      </c>
      <c r="D150" s="83"/>
      <c r="E150" s="84"/>
      <c r="F150" s="84"/>
      <c r="G150" s="84"/>
      <c r="H150" s="84"/>
      <c r="I150" s="84"/>
      <c r="J150" s="148"/>
      <c r="K150" s="171">
        <f>22000*S5</f>
        <v>58000</v>
      </c>
      <c r="L150" s="82" t="s">
        <v>620</v>
      </c>
      <c r="M150" s="16"/>
      <c r="N150" s="16"/>
      <c r="O150" s="16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0"/>
      <c r="AB150" s="3"/>
      <c r="AD150" s="30"/>
      <c r="AE150" s="30"/>
      <c r="AF150" s="30"/>
      <c r="AG150" s="127"/>
      <c r="AH150" s="43"/>
      <c r="AI150" s="34"/>
      <c r="AJ150" s="56"/>
      <c r="AK150" s="205">
        <f>1100000*S5</f>
        <v>2900000</v>
      </c>
      <c r="AL150" s="40">
        <f>AK150</f>
        <v>2900000</v>
      </c>
      <c r="AM150" s="61">
        <f>AK150*0.017</f>
        <v>49300</v>
      </c>
      <c r="AN150" s="35"/>
      <c r="AO150" s="194" t="s">
        <v>552</v>
      </c>
      <c r="AP150" s="35"/>
      <c r="AQ150" s="35"/>
      <c r="AR150" s="3"/>
      <c r="AS150" s="3"/>
      <c r="AT150" s="35">
        <v>8</v>
      </c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ht="15" hidden="1">
      <c r="A151" s="589"/>
      <c r="B151" s="82" t="s">
        <v>104</v>
      </c>
      <c r="C151" s="87" t="s">
        <v>105</v>
      </c>
      <c r="D151" s="83"/>
      <c r="E151" s="84"/>
      <c r="F151" s="84"/>
      <c r="G151" s="84"/>
      <c r="H151" s="84"/>
      <c r="I151" s="84"/>
      <c r="J151" s="148"/>
      <c r="K151" s="171">
        <f>22000*S5</f>
        <v>58000</v>
      </c>
      <c r="L151" s="82" t="s">
        <v>621</v>
      </c>
      <c r="M151" s="16"/>
      <c r="N151" s="16"/>
      <c r="O151" s="16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0"/>
      <c r="AB151" s="3"/>
      <c r="AD151" s="30"/>
      <c r="AE151" s="30"/>
      <c r="AF151" s="30"/>
      <c r="AG151" s="127"/>
      <c r="AH151" s="30"/>
      <c r="AI151" s="3"/>
      <c r="AJ151" s="63"/>
      <c r="AK151" s="205">
        <f>4400000*S5</f>
        <v>11600000</v>
      </c>
      <c r="AL151" s="40">
        <f>AL150+AK151</f>
        <v>14500000</v>
      </c>
      <c r="AM151" s="61">
        <f>AK150*0.017+AK151*0.016</f>
        <v>234900</v>
      </c>
      <c r="AN151" s="35"/>
      <c r="AO151" s="194" t="s">
        <v>553</v>
      </c>
      <c r="AP151" s="35"/>
      <c r="AQ151" s="35"/>
      <c r="AR151" s="3"/>
      <c r="AS151" s="3"/>
      <c r="AT151" s="35">
        <v>9</v>
      </c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ht="15" hidden="1">
      <c r="A152" s="589"/>
      <c r="B152" s="82" t="s">
        <v>106</v>
      </c>
      <c r="C152" s="87" t="s">
        <v>107</v>
      </c>
      <c r="D152" s="83"/>
      <c r="E152" s="84"/>
      <c r="F152" s="84"/>
      <c r="G152" s="84"/>
      <c r="H152" s="84"/>
      <c r="I152" s="84"/>
      <c r="J152" s="148"/>
      <c r="K152" s="171">
        <f>30800*S5</f>
        <v>81200</v>
      </c>
      <c r="L152" s="82" t="s">
        <v>622</v>
      </c>
      <c r="M152" s="16"/>
      <c r="N152" s="16"/>
      <c r="O152" s="16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0"/>
      <c r="AB152" s="3"/>
      <c r="AD152" s="30"/>
      <c r="AE152" s="30"/>
      <c r="AF152" s="30"/>
      <c r="AG152" s="127"/>
      <c r="AH152" s="30"/>
      <c r="AI152" s="41"/>
      <c r="AJ152" s="56"/>
      <c r="AK152" s="205">
        <f>5500000*S5</f>
        <v>14500000</v>
      </c>
      <c r="AL152" s="40">
        <f>AL151+AK152</f>
        <v>29000000</v>
      </c>
      <c r="AM152" s="61">
        <f>AK150*0.017+AK151*0.016+AK152*0.015</f>
        <v>452400</v>
      </c>
      <c r="AN152" s="39"/>
      <c r="AO152" s="41"/>
      <c r="AP152" s="3"/>
      <c r="AQ152" s="3"/>
      <c r="AR152" s="3"/>
      <c r="AS152" s="3"/>
      <c r="AT152" s="35">
        <v>10</v>
      </c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1:73" ht="15" hidden="1">
      <c r="A153" s="589"/>
      <c r="B153" s="82" t="s">
        <v>108</v>
      </c>
      <c r="C153" s="87" t="s">
        <v>109</v>
      </c>
      <c r="D153" s="83"/>
      <c r="E153" s="84"/>
      <c r="F153" s="84"/>
      <c r="G153" s="84"/>
      <c r="H153" s="84"/>
      <c r="I153" s="84"/>
      <c r="J153" s="148"/>
      <c r="K153" s="171">
        <f>8250*S5</f>
        <v>21750</v>
      </c>
      <c r="L153" s="82" t="s">
        <v>623</v>
      </c>
      <c r="M153" s="16"/>
      <c r="N153" s="16"/>
      <c r="O153" s="16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0"/>
      <c r="AB153" s="3"/>
      <c r="AD153" s="30"/>
      <c r="AE153" s="30"/>
      <c r="AF153" s="30"/>
      <c r="AG153" s="127"/>
      <c r="AH153" s="30"/>
      <c r="AI153" s="39"/>
      <c r="AJ153" s="56"/>
      <c r="AK153" s="205">
        <f>22000000*S5</f>
        <v>58000000</v>
      </c>
      <c r="AL153" s="40">
        <f>AL152+AK153</f>
        <v>87000000</v>
      </c>
      <c r="AM153" s="61">
        <f>AK150*0.017+AK151*0.016+AK152*0.015+AK153*0.014</f>
        <v>1264400</v>
      </c>
      <c r="AN153" s="39"/>
      <c r="AO153" s="39"/>
      <c r="AP153" s="3"/>
      <c r="AQ153" s="3"/>
      <c r="AR153" s="3"/>
      <c r="AS153" s="3"/>
      <c r="AT153" s="35">
        <v>11</v>
      </c>
      <c r="AU153" s="34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ht="15.75" hidden="1" thickBot="1">
      <c r="A154" s="589"/>
      <c r="B154" s="82" t="s">
        <v>110</v>
      </c>
      <c r="C154" s="87" t="s">
        <v>111</v>
      </c>
      <c r="D154" s="83"/>
      <c r="E154" s="84"/>
      <c r="F154" s="84"/>
      <c r="G154" s="84"/>
      <c r="H154" s="84"/>
      <c r="I154" s="84"/>
      <c r="J154" s="148"/>
      <c r="K154" s="171">
        <f>19250*S5</f>
        <v>50750</v>
      </c>
      <c r="L154" s="82" t="s">
        <v>624</v>
      </c>
      <c r="M154" s="16"/>
      <c r="N154" s="16"/>
      <c r="O154" s="16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0"/>
      <c r="AB154" s="3"/>
      <c r="AD154" s="30"/>
      <c r="AE154" s="30"/>
      <c r="AF154" s="30"/>
      <c r="AG154" s="127"/>
      <c r="AH154" s="30"/>
      <c r="AI154" s="39"/>
      <c r="AJ154" s="64"/>
      <c r="AK154" s="206">
        <f>77000000*S5</f>
        <v>203000000</v>
      </c>
      <c r="AL154" s="208">
        <f>AL153+AK154</f>
        <v>290000000</v>
      </c>
      <c r="AM154" s="209">
        <f>AK150*0.017+AK151*0.016+AK152*0.015+AK153*0.014+AK154*0.013</f>
        <v>3903400</v>
      </c>
      <c r="AN154" s="39"/>
      <c r="AO154" s="39"/>
      <c r="AP154" s="3"/>
      <c r="AQ154" s="3"/>
      <c r="AR154" s="3"/>
      <c r="AS154" s="3"/>
      <c r="AT154" s="35">
        <v>12</v>
      </c>
      <c r="AU154" s="37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ht="18.75" hidden="1" thickTop="1">
      <c r="A155" s="589"/>
      <c r="B155" s="99" t="s">
        <v>112</v>
      </c>
      <c r="C155" s="80" t="s">
        <v>349</v>
      </c>
      <c r="D155" s="93"/>
      <c r="E155" s="93"/>
      <c r="F155" s="102"/>
      <c r="G155" s="102"/>
      <c r="H155" s="102"/>
      <c r="I155" s="102"/>
      <c r="J155" s="152"/>
      <c r="K155" s="174"/>
      <c r="L155" s="99" t="s">
        <v>112</v>
      </c>
      <c r="M155" s="16"/>
      <c r="N155" s="16"/>
      <c r="O155" s="16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0"/>
      <c r="AB155" s="3"/>
      <c r="AD155" s="30"/>
      <c r="AE155" s="30"/>
      <c r="AF155" s="30"/>
      <c r="AG155" s="127"/>
      <c r="AH155" s="127"/>
      <c r="AI155" s="39"/>
      <c r="AJ155" s="3"/>
      <c r="AK155" s="3"/>
      <c r="AL155" s="3"/>
      <c r="AM155" s="3"/>
      <c r="AN155" s="40"/>
      <c r="AO155" s="39"/>
      <c r="AP155" s="3"/>
      <c r="AQ155" s="3"/>
      <c r="AR155" s="3"/>
      <c r="AS155" s="3"/>
      <c r="AT155" s="35">
        <v>13</v>
      </c>
      <c r="AU155" s="37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ht="15" hidden="1">
      <c r="A156" s="589"/>
      <c r="B156" s="103" t="s">
        <v>114</v>
      </c>
      <c r="C156" s="104" t="s">
        <v>115</v>
      </c>
      <c r="D156" s="94"/>
      <c r="E156" s="95"/>
      <c r="F156" s="84"/>
      <c r="G156" s="84"/>
      <c r="H156" s="84"/>
      <c r="I156" s="84"/>
      <c r="J156" s="148"/>
      <c r="K156" s="171">
        <f>11000*S5</f>
        <v>29000</v>
      </c>
      <c r="L156" s="103" t="s">
        <v>625</v>
      </c>
      <c r="M156" s="16"/>
      <c r="N156" s="16"/>
      <c r="O156" s="16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0"/>
      <c r="AB156" s="3"/>
      <c r="AD156" s="30"/>
      <c r="AE156" s="30"/>
      <c r="AF156" s="30"/>
      <c r="AG156" s="127"/>
      <c r="AH156" s="127"/>
      <c r="AI156" s="39"/>
      <c r="AJ156" s="3"/>
      <c r="AK156" s="3"/>
      <c r="AL156" s="3"/>
      <c r="AM156" s="3"/>
      <c r="AN156" s="40"/>
      <c r="AO156" s="31"/>
      <c r="AP156" s="3"/>
      <c r="AQ156" s="3"/>
      <c r="AR156" s="3"/>
      <c r="AS156" s="3"/>
      <c r="AT156" s="35">
        <v>14</v>
      </c>
      <c r="AU156" s="37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ht="15.75" hidden="1">
      <c r="A157" s="589"/>
      <c r="B157" s="103" t="s">
        <v>116</v>
      </c>
      <c r="C157" s="105" t="s">
        <v>117</v>
      </c>
      <c r="D157" s="83"/>
      <c r="E157" s="84"/>
      <c r="F157" s="84"/>
      <c r="G157" s="84"/>
      <c r="H157" s="84"/>
      <c r="I157" s="84"/>
      <c r="J157" s="148"/>
      <c r="K157" s="171">
        <f>22000*S5</f>
        <v>58000</v>
      </c>
      <c r="L157" s="103" t="s">
        <v>626</v>
      </c>
      <c r="M157" s="16"/>
      <c r="N157" s="16"/>
      <c r="O157" s="16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0"/>
      <c r="AB157" s="3"/>
      <c r="AD157" s="30"/>
      <c r="AE157" s="30"/>
      <c r="AF157" s="30"/>
      <c r="AG157" s="127"/>
      <c r="AH157" s="127"/>
      <c r="AI157" s="39"/>
      <c r="AJ157" s="69"/>
      <c r="AK157" s="3"/>
      <c r="AL157" s="3"/>
      <c r="AM157" s="3"/>
      <c r="AN157" s="40"/>
      <c r="AO157" s="31"/>
      <c r="AP157" s="3"/>
      <c r="AQ157" s="3"/>
      <c r="AR157" s="3"/>
      <c r="AS157" s="3"/>
      <c r="AT157" s="35">
        <v>15</v>
      </c>
      <c r="AU157" s="46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ht="15.75" hidden="1" thickBot="1">
      <c r="A158" s="589"/>
      <c r="B158" s="82" t="s">
        <v>118</v>
      </c>
      <c r="C158" s="87" t="s">
        <v>119</v>
      </c>
      <c r="D158" s="83"/>
      <c r="E158" s="84"/>
      <c r="F158" s="84"/>
      <c r="G158" s="84"/>
      <c r="H158" s="84"/>
      <c r="I158" s="84"/>
      <c r="J158" s="148"/>
      <c r="K158" s="171">
        <f>30800*S5</f>
        <v>81200</v>
      </c>
      <c r="L158" s="82" t="s">
        <v>627</v>
      </c>
      <c r="M158" s="16"/>
      <c r="N158" s="16"/>
      <c r="O158" s="16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0"/>
      <c r="AB158" s="3"/>
      <c r="AD158" s="30"/>
      <c r="AE158" s="30"/>
      <c r="AF158" s="30"/>
      <c r="AG158" s="127"/>
      <c r="AH158" s="127"/>
      <c r="AI158" s="39"/>
      <c r="AJ158" s="407"/>
      <c r="AK158" s="3"/>
      <c r="AL158" s="845"/>
      <c r="AM158" s="3"/>
      <c r="AN158" s="40"/>
      <c r="AO158" s="42"/>
      <c r="AP158" s="3"/>
      <c r="AQ158" s="3"/>
      <c r="AR158" s="3"/>
      <c r="AS158" s="3"/>
      <c r="AT158" s="35">
        <v>16</v>
      </c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ht="18.75" hidden="1" thickTop="1">
      <c r="A159" s="589"/>
      <c r="B159" s="99" t="s">
        <v>120</v>
      </c>
      <c r="C159" s="80" t="s">
        <v>350</v>
      </c>
      <c r="D159" s="93"/>
      <c r="E159" s="93"/>
      <c r="F159" s="102"/>
      <c r="G159" s="102"/>
      <c r="H159" s="102"/>
      <c r="I159" s="102"/>
      <c r="J159" s="152"/>
      <c r="K159" s="172"/>
      <c r="L159" s="99" t="s">
        <v>120</v>
      </c>
      <c r="M159" s="16"/>
      <c r="N159" s="16"/>
      <c r="O159" s="16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0"/>
      <c r="AB159" s="3"/>
      <c r="AD159" s="30"/>
      <c r="AE159" s="30"/>
      <c r="AF159" s="30"/>
      <c r="AG159" s="30"/>
      <c r="AH159" s="30"/>
      <c r="AI159" s="39"/>
      <c r="AJ159" s="3"/>
      <c r="AK159" s="3"/>
      <c r="AL159" s="3"/>
      <c r="AM159" s="3"/>
      <c r="AN159" s="40"/>
      <c r="AO159" s="31"/>
      <c r="AP159" s="3"/>
      <c r="AQ159" s="3"/>
      <c r="AR159" s="3"/>
      <c r="AS159" s="3"/>
      <c r="AT159" s="35">
        <v>17</v>
      </c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ht="15" hidden="1">
      <c r="A160" s="589"/>
      <c r="B160" s="82" t="s">
        <v>122</v>
      </c>
      <c r="C160" s="87" t="s">
        <v>123</v>
      </c>
      <c r="D160" s="94"/>
      <c r="E160" s="95"/>
      <c r="F160" s="84"/>
      <c r="G160" s="84"/>
      <c r="H160" s="84"/>
      <c r="I160" s="84"/>
      <c r="J160" s="148"/>
      <c r="K160" s="171">
        <f>15400*S5</f>
        <v>40600</v>
      </c>
      <c r="L160" s="82" t="s">
        <v>628</v>
      </c>
      <c r="M160" s="16"/>
      <c r="N160" s="16"/>
      <c r="O160" s="16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0"/>
      <c r="AB160" s="3"/>
      <c r="AD160" s="30"/>
      <c r="AE160" s="30"/>
      <c r="AF160" s="30"/>
      <c r="AG160" s="127"/>
      <c r="AH160" s="127"/>
      <c r="AI160" s="31"/>
      <c r="AJ160" s="31"/>
      <c r="AK160" s="31"/>
      <c r="AL160" s="31"/>
      <c r="AM160" s="31"/>
      <c r="AN160" s="31"/>
      <c r="AO160" s="31"/>
      <c r="AP160" s="3"/>
      <c r="AQ160" s="3"/>
      <c r="AR160" s="3"/>
      <c r="AS160" s="3"/>
      <c r="AT160" s="35">
        <v>18</v>
      </c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ht="15" hidden="1">
      <c r="A161" s="589"/>
      <c r="B161" s="82" t="s">
        <v>124</v>
      </c>
      <c r="C161" s="87" t="s">
        <v>125</v>
      </c>
      <c r="D161" s="83"/>
      <c r="E161" s="84"/>
      <c r="F161" s="84"/>
      <c r="G161" s="84"/>
      <c r="H161" s="84"/>
      <c r="I161" s="84"/>
      <c r="J161" s="148"/>
      <c r="K161" s="171">
        <f>17600*S5</f>
        <v>46400</v>
      </c>
      <c r="L161" s="82" t="s">
        <v>629</v>
      </c>
      <c r="M161" s="16"/>
      <c r="N161" s="16"/>
      <c r="O161" s="16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0"/>
      <c r="AB161" s="3"/>
      <c r="AD161" s="30"/>
      <c r="AE161" s="30"/>
      <c r="AF161" s="30"/>
      <c r="AG161" s="127"/>
      <c r="AH161" s="127"/>
      <c r="AI161" s="31"/>
      <c r="AJ161" s="31"/>
      <c r="AK161" s="31"/>
      <c r="AL161" s="31"/>
      <c r="AM161" s="31"/>
      <c r="AN161" s="31"/>
      <c r="AO161" s="31"/>
      <c r="AP161" s="3"/>
      <c r="AQ161" s="3"/>
      <c r="AR161" s="3"/>
      <c r="AS161" s="3"/>
      <c r="AT161" s="35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ht="15" hidden="1">
      <c r="A162" s="589"/>
      <c r="B162" s="82" t="s">
        <v>126</v>
      </c>
      <c r="C162" s="87" t="s">
        <v>127</v>
      </c>
      <c r="D162" s="83"/>
      <c r="E162" s="84"/>
      <c r="F162" s="84"/>
      <c r="G162" s="84"/>
      <c r="H162" s="84"/>
      <c r="I162" s="84"/>
      <c r="J162" s="148"/>
      <c r="K162" s="171">
        <f>22000*S5</f>
        <v>58000</v>
      </c>
      <c r="L162" s="82" t="s">
        <v>630</v>
      </c>
      <c r="M162" s="16"/>
      <c r="N162" s="16"/>
      <c r="O162" s="16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0"/>
      <c r="AB162" s="3"/>
      <c r="AD162" s="30"/>
      <c r="AE162" s="30"/>
      <c r="AF162" s="30"/>
      <c r="AG162" s="127"/>
      <c r="AH162" s="127"/>
      <c r="AI162" s="31"/>
      <c r="AJ162" s="31"/>
      <c r="AK162" s="31"/>
      <c r="AL162" s="31"/>
      <c r="AM162" s="31"/>
      <c r="AN162" s="31"/>
      <c r="AO162" s="31"/>
      <c r="AP162" s="3"/>
      <c r="AQ162" s="3"/>
      <c r="AR162" s="3"/>
      <c r="AS162" s="3"/>
      <c r="AT162" s="35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ht="15.75" hidden="1" thickBot="1">
      <c r="A163" s="589"/>
      <c r="B163" s="106" t="s">
        <v>126</v>
      </c>
      <c r="C163" s="107" t="s">
        <v>128</v>
      </c>
      <c r="D163" s="108"/>
      <c r="E163" s="109"/>
      <c r="F163" s="109"/>
      <c r="G163" s="109"/>
      <c r="H163" s="109"/>
      <c r="I163" s="109"/>
      <c r="J163" s="153"/>
      <c r="K163" s="175">
        <f>30800*S5</f>
        <v>81200</v>
      </c>
      <c r="L163" s="106" t="s">
        <v>630</v>
      </c>
      <c r="M163" s="16"/>
      <c r="N163" s="16"/>
      <c r="O163" s="16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0"/>
      <c r="AB163" s="3"/>
      <c r="AD163" s="30"/>
      <c r="AE163" s="30"/>
      <c r="AF163" s="30"/>
      <c r="AG163" s="127"/>
      <c r="AH163" s="127"/>
      <c r="AI163" s="31"/>
      <c r="AJ163" s="31"/>
      <c r="AK163" s="256"/>
      <c r="AL163" s="31"/>
      <c r="AM163" s="31"/>
      <c r="AN163" s="40"/>
      <c r="AO163" s="39"/>
      <c r="AP163" s="3"/>
      <c r="AQ163" s="3"/>
      <c r="AR163" s="3"/>
      <c r="AS163" s="3"/>
      <c r="AT163" s="35">
        <v>19</v>
      </c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ht="18" hidden="1">
      <c r="A164" s="589"/>
      <c r="B164" s="111" t="s">
        <v>129</v>
      </c>
      <c r="C164" s="112" t="s">
        <v>351</v>
      </c>
      <c r="D164" s="113"/>
      <c r="E164" s="114"/>
      <c r="F164" s="114"/>
      <c r="G164" s="114"/>
      <c r="H164" s="114"/>
      <c r="I164" s="114"/>
      <c r="J164" s="155"/>
      <c r="K164" s="176"/>
      <c r="L164" s="111" t="s">
        <v>129</v>
      </c>
      <c r="M164" s="16"/>
      <c r="N164" s="16"/>
      <c r="O164" s="16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0"/>
      <c r="AB164" s="3"/>
      <c r="AD164" s="30"/>
      <c r="AE164" s="30"/>
      <c r="AF164" s="30"/>
      <c r="AG164" s="210"/>
      <c r="AH164" s="210"/>
      <c r="AI164" s="31"/>
      <c r="AJ164" s="31"/>
      <c r="AK164" s="31"/>
      <c r="AL164" s="31"/>
      <c r="AM164" s="31"/>
      <c r="AN164" s="40"/>
      <c r="AO164" s="57"/>
      <c r="AP164" s="3"/>
      <c r="AQ164" s="3"/>
      <c r="AR164" s="3"/>
      <c r="AS164" s="3"/>
      <c r="AT164" s="35">
        <v>20</v>
      </c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ht="16.5" hidden="1" thickBot="1">
      <c r="A165" s="589"/>
      <c r="B165" s="82" t="s">
        <v>131</v>
      </c>
      <c r="C165" s="87" t="s">
        <v>132</v>
      </c>
      <c r="D165" s="83"/>
      <c r="E165" s="84"/>
      <c r="F165" s="84"/>
      <c r="G165" s="84"/>
      <c r="H165" s="84"/>
      <c r="I165" s="84"/>
      <c r="J165" s="148"/>
      <c r="K165" s="171">
        <f>27500*S5</f>
        <v>72500</v>
      </c>
      <c r="L165" s="82" t="s">
        <v>631</v>
      </c>
      <c r="M165" s="16"/>
      <c r="N165" s="16"/>
      <c r="O165" s="16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0"/>
      <c r="AB165" s="3"/>
      <c r="AD165" s="30"/>
      <c r="AE165" s="30"/>
      <c r="AF165" s="30"/>
      <c r="AG165" s="127"/>
      <c r="AH165" s="127"/>
      <c r="AI165" s="31"/>
      <c r="AJ165" s="43"/>
      <c r="AK165" s="43"/>
      <c r="AL165" s="43"/>
      <c r="AM165" s="31"/>
      <c r="AN165" s="40"/>
      <c r="AO165" s="57"/>
      <c r="AP165" s="3"/>
      <c r="AQ165" s="3"/>
      <c r="AR165" s="3"/>
      <c r="AS165" s="3"/>
      <c r="AT165" s="35">
        <v>21</v>
      </c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ht="18.75" hidden="1" thickTop="1">
      <c r="A166" s="589"/>
      <c r="B166" s="99" t="s">
        <v>133</v>
      </c>
      <c r="C166" s="80" t="s">
        <v>352</v>
      </c>
      <c r="D166" s="115"/>
      <c r="E166" s="115"/>
      <c r="F166" s="116"/>
      <c r="G166" s="116"/>
      <c r="H166" s="116"/>
      <c r="I166" s="116"/>
      <c r="J166" s="156"/>
      <c r="K166" s="172"/>
      <c r="L166" s="99" t="s">
        <v>133</v>
      </c>
      <c r="M166" s="16"/>
      <c r="N166" s="16"/>
      <c r="O166" s="16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0"/>
      <c r="AB166" s="3"/>
      <c r="AD166" s="30"/>
      <c r="AE166" s="30"/>
      <c r="AF166" s="30"/>
      <c r="AG166" s="127"/>
      <c r="AH166" s="127"/>
      <c r="AI166" s="31"/>
      <c r="AJ166" s="43"/>
      <c r="AK166" s="43"/>
      <c r="AL166" s="849"/>
      <c r="AM166" s="31"/>
      <c r="AN166" s="40"/>
      <c r="AO166" s="57"/>
      <c r="AP166" s="3"/>
      <c r="AQ166" s="3"/>
      <c r="AR166" s="3"/>
      <c r="AS166" s="3"/>
      <c r="AT166" s="35">
        <v>22</v>
      </c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ht="15" hidden="1">
      <c r="A167" s="589"/>
      <c r="B167" s="82" t="s">
        <v>135</v>
      </c>
      <c r="C167" s="87" t="s">
        <v>136</v>
      </c>
      <c r="D167" s="94"/>
      <c r="E167" s="95"/>
      <c r="F167" s="84"/>
      <c r="G167" s="84"/>
      <c r="H167" s="84"/>
      <c r="I167" s="84"/>
      <c r="J167" s="148"/>
      <c r="K167" s="171">
        <f>17600*S5</f>
        <v>46400</v>
      </c>
      <c r="L167" s="82" t="s">
        <v>632</v>
      </c>
      <c r="M167" s="16"/>
      <c r="N167" s="16"/>
      <c r="O167" s="16"/>
      <c r="Q167" s="3"/>
      <c r="R167" s="3"/>
      <c r="S167" s="3"/>
      <c r="T167" s="3"/>
      <c r="U167" s="3"/>
      <c r="V167" s="1009"/>
      <c r="W167" s="1009"/>
      <c r="X167" s="3"/>
      <c r="Y167" s="3"/>
      <c r="Z167" s="3"/>
      <c r="AA167" s="30"/>
      <c r="AB167" s="3"/>
      <c r="AD167" s="30"/>
      <c r="AE167" s="30"/>
      <c r="AF167" s="30"/>
      <c r="AG167" s="127"/>
      <c r="AH167" s="127"/>
      <c r="AI167" s="31"/>
      <c r="AJ167" s="43"/>
      <c r="AK167" s="43"/>
      <c r="AL167" s="43"/>
      <c r="AM167" s="31"/>
      <c r="AN167" s="31"/>
      <c r="AO167" s="31"/>
      <c r="AP167" s="3"/>
      <c r="AQ167" s="3"/>
      <c r="AR167" s="3"/>
      <c r="AS167" s="3"/>
      <c r="AT167" s="35">
        <v>23</v>
      </c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ht="15" hidden="1">
      <c r="A168" s="589"/>
      <c r="B168" s="82" t="s">
        <v>137</v>
      </c>
      <c r="C168" s="87" t="s">
        <v>138</v>
      </c>
      <c r="D168" s="83"/>
      <c r="E168" s="84"/>
      <c r="F168" s="84"/>
      <c r="G168" s="84"/>
      <c r="H168" s="84"/>
      <c r="I168" s="84"/>
      <c r="J168" s="148"/>
      <c r="K168" s="171">
        <f>22000*S5</f>
        <v>58000</v>
      </c>
      <c r="L168" s="82" t="s">
        <v>633</v>
      </c>
      <c r="M168" s="16"/>
      <c r="N168" s="16"/>
      <c r="O168" s="16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0"/>
      <c r="AB168" s="3"/>
      <c r="AD168" s="30"/>
      <c r="AE168" s="30"/>
      <c r="AF168" s="30"/>
      <c r="AG168" s="210"/>
      <c r="AH168" s="210"/>
      <c r="AI168" s="31"/>
      <c r="AJ168" s="43"/>
      <c r="AK168" s="43"/>
      <c r="AL168" s="43"/>
      <c r="AM168" s="31"/>
      <c r="AN168" s="31"/>
      <c r="AO168" s="31"/>
      <c r="AP168" s="3"/>
      <c r="AQ168" s="3"/>
      <c r="AR168" s="3"/>
      <c r="AS168" s="3"/>
      <c r="AT168" s="35">
        <v>24</v>
      </c>
      <c r="AU168" s="3"/>
      <c r="AV168" s="407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ht="15" hidden="1">
      <c r="A169" s="589"/>
      <c r="B169" s="82" t="s">
        <v>139</v>
      </c>
      <c r="C169" s="87" t="s">
        <v>140</v>
      </c>
      <c r="D169" s="83"/>
      <c r="E169" s="84"/>
      <c r="F169" s="84"/>
      <c r="G169" s="84"/>
      <c r="H169" s="84"/>
      <c r="I169" s="84"/>
      <c r="J169" s="148"/>
      <c r="K169" s="171">
        <f>26400*S5</f>
        <v>69600</v>
      </c>
      <c r="L169" s="82" t="s">
        <v>634</v>
      </c>
      <c r="M169" s="16"/>
      <c r="N169" s="16"/>
      <c r="O169" s="16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0"/>
      <c r="AB169" s="3"/>
      <c r="AD169" s="30"/>
      <c r="AE169" s="30"/>
      <c r="AF169" s="30"/>
      <c r="AG169" s="210"/>
      <c r="AH169" s="30"/>
      <c r="AI169" s="31"/>
      <c r="AJ169" s="43"/>
      <c r="AK169" s="43"/>
      <c r="AL169" s="43"/>
      <c r="AM169" s="31"/>
      <c r="AN169" s="31"/>
      <c r="AO169" s="31"/>
      <c r="AP169" s="3"/>
      <c r="AQ169" s="3"/>
      <c r="AR169" s="3"/>
      <c r="AS169" s="3"/>
      <c r="AT169" s="35">
        <v>25</v>
      </c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ht="15" hidden="1">
      <c r="A170" s="589"/>
      <c r="B170" s="82" t="s">
        <v>141</v>
      </c>
      <c r="C170" s="87" t="s">
        <v>142</v>
      </c>
      <c r="D170" s="83"/>
      <c r="E170" s="84"/>
      <c r="F170" s="84"/>
      <c r="G170" s="84"/>
      <c r="H170" s="84"/>
      <c r="I170" s="84"/>
      <c r="J170" s="148"/>
      <c r="K170" s="171">
        <f>44000*S5</f>
        <v>116000</v>
      </c>
      <c r="L170" s="82" t="s">
        <v>635</v>
      </c>
      <c r="M170" s="16"/>
      <c r="N170" s="16"/>
      <c r="O170" s="16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0"/>
      <c r="AB170" s="3"/>
      <c r="AD170" s="30"/>
      <c r="AE170" s="30"/>
      <c r="AF170" s="30"/>
      <c r="AG170" s="127"/>
      <c r="AH170" s="127"/>
      <c r="AI170" s="31"/>
      <c r="AJ170" s="43"/>
      <c r="AK170" s="43"/>
      <c r="AL170" s="43"/>
      <c r="AM170" s="31"/>
      <c r="AN170" s="31"/>
      <c r="AO170" s="31"/>
      <c r="AP170" s="3"/>
      <c r="AQ170" s="3"/>
      <c r="AR170" s="3"/>
      <c r="AS170" s="3"/>
      <c r="AT170" s="35">
        <v>26</v>
      </c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ht="18" hidden="1">
      <c r="A171" s="589"/>
      <c r="B171" s="117" t="s">
        <v>143</v>
      </c>
      <c r="C171" s="118" t="s">
        <v>353</v>
      </c>
      <c r="D171" s="119"/>
      <c r="E171" s="119"/>
      <c r="F171" s="120"/>
      <c r="G171" s="120"/>
      <c r="H171" s="120"/>
      <c r="I171" s="120"/>
      <c r="J171" s="157"/>
      <c r="K171" s="169"/>
      <c r="L171" s="117" t="s">
        <v>143</v>
      </c>
      <c r="M171" s="16"/>
      <c r="N171" s="16"/>
      <c r="O171" s="16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0"/>
      <c r="AB171" s="3"/>
      <c r="AD171" s="30"/>
      <c r="AE171" s="30"/>
      <c r="AF171" s="30"/>
      <c r="AG171" s="127"/>
      <c r="AH171" s="127"/>
      <c r="AI171" s="31"/>
      <c r="AJ171" s="31"/>
      <c r="AK171" s="31"/>
      <c r="AL171" s="31"/>
      <c r="AM171" s="31"/>
      <c r="AN171" s="31"/>
      <c r="AO171" s="31"/>
      <c r="AP171" s="3"/>
      <c r="AQ171" s="3"/>
      <c r="AR171" s="3"/>
      <c r="AS171" s="3"/>
      <c r="AT171" s="35">
        <v>27</v>
      </c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  <row r="172" spans="1:73" ht="15" hidden="1">
      <c r="A172" s="589"/>
      <c r="B172" s="82" t="s">
        <v>145</v>
      </c>
      <c r="C172" s="87" t="s">
        <v>146</v>
      </c>
      <c r="D172" s="94"/>
      <c r="E172" s="95"/>
      <c r="F172" s="84"/>
      <c r="G172" s="84"/>
      <c r="H172" s="84"/>
      <c r="I172" s="84"/>
      <c r="J172" s="148"/>
      <c r="K172" s="171">
        <f>15400*S5</f>
        <v>40600</v>
      </c>
      <c r="L172" s="82" t="s">
        <v>636</v>
      </c>
      <c r="M172" s="16"/>
      <c r="N172" s="16"/>
      <c r="O172" s="1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0"/>
      <c r="AB172" s="3"/>
      <c r="AD172" s="30"/>
      <c r="AE172" s="30"/>
      <c r="AF172" s="30"/>
      <c r="AG172" s="210"/>
      <c r="AH172" s="210"/>
      <c r="AI172" s="31"/>
      <c r="AJ172" s="31"/>
      <c r="AK172" s="31"/>
      <c r="AL172" s="31"/>
      <c r="AM172" s="31"/>
      <c r="AN172" s="44"/>
      <c r="AO172" s="44"/>
      <c r="AP172" s="3"/>
      <c r="AQ172" s="3"/>
      <c r="AR172" s="3"/>
      <c r="AS172" s="3"/>
      <c r="AT172" s="35">
        <v>28</v>
      </c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</row>
    <row r="173" spans="1:73" ht="15" hidden="1">
      <c r="A173" s="589"/>
      <c r="B173" s="82" t="s">
        <v>147</v>
      </c>
      <c r="C173" s="87" t="s">
        <v>148</v>
      </c>
      <c r="D173" s="83"/>
      <c r="E173" s="84"/>
      <c r="F173" s="84"/>
      <c r="G173" s="84"/>
      <c r="H173" s="84"/>
      <c r="I173" s="84"/>
      <c r="J173" s="148"/>
      <c r="K173" s="171">
        <f>17600*S5</f>
        <v>46400</v>
      </c>
      <c r="L173" s="82" t="s">
        <v>637</v>
      </c>
      <c r="M173" s="16"/>
      <c r="N173" s="16"/>
      <c r="O173" s="1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0"/>
      <c r="AB173" s="3"/>
      <c r="AD173" s="30"/>
      <c r="AE173" s="30"/>
      <c r="AF173" s="30"/>
      <c r="AG173" s="127"/>
      <c r="AH173" s="127"/>
      <c r="AI173" s="31"/>
      <c r="AJ173" s="31"/>
      <c r="AK173" s="256"/>
      <c r="AL173" s="31"/>
      <c r="AM173" s="31"/>
      <c r="AN173" s="44"/>
      <c r="AO173" s="44"/>
      <c r="AP173" s="3"/>
      <c r="AQ173" s="3"/>
      <c r="AR173" s="3"/>
      <c r="AS173" s="3"/>
      <c r="AT173" s="35">
        <v>29</v>
      </c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</row>
    <row r="174" spans="1:73" ht="15.75" hidden="1" thickBot="1">
      <c r="A174" s="589"/>
      <c r="B174" s="82" t="s">
        <v>149</v>
      </c>
      <c r="C174" s="87" t="s">
        <v>150</v>
      </c>
      <c r="D174" s="83"/>
      <c r="E174" s="84"/>
      <c r="F174" s="84"/>
      <c r="G174" s="84"/>
      <c r="H174" s="84"/>
      <c r="I174" s="84"/>
      <c r="J174" s="148"/>
      <c r="K174" s="171">
        <f>26400*S5</f>
        <v>69600</v>
      </c>
      <c r="L174" s="82" t="s">
        <v>638</v>
      </c>
      <c r="M174" s="16"/>
      <c r="N174" s="16"/>
      <c r="O174" s="16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0"/>
      <c r="AB174" s="3"/>
      <c r="AD174" s="30"/>
      <c r="AE174" s="30"/>
      <c r="AF174" s="30"/>
      <c r="AG174" s="210"/>
      <c r="AH174" s="210"/>
      <c r="AI174" s="31"/>
      <c r="AJ174" s="31"/>
      <c r="AK174" s="31"/>
      <c r="AL174" s="31"/>
      <c r="AM174" s="31"/>
      <c r="AN174" s="53"/>
      <c r="AO174" s="45"/>
      <c r="AP174" s="3"/>
      <c r="AQ174" s="3"/>
      <c r="AR174" s="3"/>
      <c r="AS174" s="3"/>
      <c r="AT174" s="35">
        <v>30</v>
      </c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</row>
    <row r="175" spans="1:73" ht="18" hidden="1">
      <c r="A175" s="589"/>
      <c r="B175" s="111" t="s">
        <v>151</v>
      </c>
      <c r="C175" s="112" t="s">
        <v>354</v>
      </c>
      <c r="D175" s="121"/>
      <c r="E175" s="121"/>
      <c r="F175" s="121"/>
      <c r="G175" s="121"/>
      <c r="H175" s="121"/>
      <c r="I175" s="121"/>
      <c r="J175" s="158"/>
      <c r="K175" s="176"/>
      <c r="L175" s="111" t="s">
        <v>151</v>
      </c>
      <c r="M175" s="16"/>
      <c r="N175" s="16"/>
      <c r="O175" s="16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0"/>
      <c r="AB175" s="3"/>
      <c r="AD175" s="30"/>
      <c r="AE175" s="30"/>
      <c r="AF175" s="30"/>
      <c r="AG175" s="210"/>
      <c r="AH175" s="210"/>
      <c r="AI175" s="31"/>
      <c r="AJ175" s="43"/>
      <c r="AK175" s="43"/>
      <c r="AL175" s="43"/>
      <c r="AM175" s="31"/>
      <c r="AN175" s="53"/>
      <c r="AO175" s="54"/>
      <c r="AP175" s="3"/>
      <c r="AQ175" s="3"/>
      <c r="AR175" s="3"/>
      <c r="AS175" s="3"/>
      <c r="AT175" s="35">
        <v>31</v>
      </c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</row>
    <row r="176" spans="1:73" ht="15" hidden="1">
      <c r="A176" s="589"/>
      <c r="B176" s="98" t="s">
        <v>153</v>
      </c>
      <c r="C176" s="87" t="s">
        <v>154</v>
      </c>
      <c r="D176" s="83"/>
      <c r="E176" s="84"/>
      <c r="F176" s="84"/>
      <c r="G176" s="84"/>
      <c r="H176" s="84"/>
      <c r="I176" s="84"/>
      <c r="J176" s="148"/>
      <c r="K176" s="171">
        <f>15400*S5</f>
        <v>40600</v>
      </c>
      <c r="L176" s="98" t="s">
        <v>639</v>
      </c>
      <c r="M176" s="16"/>
      <c r="N176" s="16"/>
      <c r="O176" s="16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0"/>
      <c r="AB176" s="3"/>
      <c r="AD176" s="30"/>
      <c r="AE176" s="30"/>
      <c r="AF176" s="30"/>
      <c r="AG176" s="210"/>
      <c r="AH176" s="210"/>
      <c r="AI176" s="31"/>
      <c r="AJ176" s="43"/>
      <c r="AK176" s="43"/>
      <c r="AL176" s="849"/>
      <c r="AM176" s="31"/>
      <c r="AN176" s="53"/>
      <c r="AO176" s="54"/>
      <c r="AP176" s="3"/>
      <c r="AQ176" s="3"/>
      <c r="AR176" s="3"/>
      <c r="AS176" s="3"/>
      <c r="AT176" s="35">
        <v>32</v>
      </c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</row>
    <row r="177" spans="1:73" ht="15" hidden="1">
      <c r="A177" s="589"/>
      <c r="B177" s="82" t="s">
        <v>155</v>
      </c>
      <c r="C177" s="122" t="s">
        <v>156</v>
      </c>
      <c r="D177" s="94"/>
      <c r="E177" s="95"/>
      <c r="F177" s="95"/>
      <c r="G177" s="95"/>
      <c r="H177" s="95"/>
      <c r="I177" s="95"/>
      <c r="J177" s="151"/>
      <c r="K177" s="171">
        <f>22000*S5</f>
        <v>58000</v>
      </c>
      <c r="L177" s="82" t="s">
        <v>640</v>
      </c>
      <c r="M177" s="16"/>
      <c r="N177" s="16"/>
      <c r="O177" s="16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0"/>
      <c r="AB177" s="3"/>
      <c r="AD177" s="30"/>
      <c r="AE177" s="30"/>
      <c r="AF177" s="30"/>
      <c r="AG177" s="127"/>
      <c r="AH177" s="127"/>
      <c r="AI177" s="31"/>
      <c r="AJ177" s="43"/>
      <c r="AK177" s="43"/>
      <c r="AL177" s="43"/>
      <c r="AM177" s="31"/>
      <c r="AN177" s="44"/>
      <c r="AO177" s="54"/>
      <c r="AP177" s="3"/>
      <c r="AQ177" s="3"/>
      <c r="AR177" s="3"/>
      <c r="AS177" s="3"/>
      <c r="AT177" s="35">
        <v>33</v>
      </c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</row>
    <row r="178" spans="1:73" ht="15" hidden="1">
      <c r="A178" s="589"/>
      <c r="B178" s="82" t="s">
        <v>157</v>
      </c>
      <c r="C178" s="122" t="s">
        <v>158</v>
      </c>
      <c r="D178" s="94"/>
      <c r="E178" s="95"/>
      <c r="F178" s="95"/>
      <c r="G178" s="95"/>
      <c r="H178" s="95"/>
      <c r="I178" s="95"/>
      <c r="J178" s="151"/>
      <c r="K178" s="169">
        <f>22000*S5</f>
        <v>58000</v>
      </c>
      <c r="L178" s="82" t="s">
        <v>641</v>
      </c>
      <c r="M178" s="16"/>
      <c r="N178" s="16"/>
      <c r="O178" s="16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0"/>
      <c r="AB178" s="3"/>
      <c r="AD178" s="30"/>
      <c r="AE178" s="30"/>
      <c r="AF178" s="30"/>
      <c r="AG178" s="210"/>
      <c r="AH178" s="33"/>
      <c r="AI178" s="31"/>
      <c r="AJ178" s="43"/>
      <c r="AK178" s="43"/>
      <c r="AL178" s="43"/>
      <c r="AM178" s="31"/>
      <c r="AN178" s="39"/>
      <c r="AO178" s="41"/>
      <c r="AP178" s="3"/>
      <c r="AQ178" s="3"/>
      <c r="AR178" s="3"/>
      <c r="AS178" s="3"/>
      <c r="AT178" s="35">
        <v>34</v>
      </c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</row>
    <row r="179" spans="1:73" ht="15" hidden="1">
      <c r="A179" s="589"/>
      <c r="B179" s="82" t="s">
        <v>159</v>
      </c>
      <c r="C179" s="87" t="s">
        <v>160</v>
      </c>
      <c r="D179" s="83"/>
      <c r="E179" s="84"/>
      <c r="F179" s="84"/>
      <c r="G179" s="84"/>
      <c r="H179" s="84"/>
      <c r="I179" s="84"/>
      <c r="J179" s="148"/>
      <c r="K179" s="171"/>
      <c r="L179" s="82" t="s">
        <v>642</v>
      </c>
      <c r="M179" s="16"/>
      <c r="N179" s="16"/>
      <c r="O179" s="16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0"/>
      <c r="AB179" s="3"/>
      <c r="AD179" s="30"/>
      <c r="AE179" s="30"/>
      <c r="AF179" s="30"/>
      <c r="AG179" s="127"/>
      <c r="AH179" s="127"/>
      <c r="AI179" s="31"/>
      <c r="AJ179" s="43"/>
      <c r="AK179" s="43"/>
      <c r="AL179" s="43"/>
      <c r="AM179" s="31"/>
      <c r="AN179" s="3"/>
      <c r="AO179" s="3"/>
      <c r="AP179" s="3"/>
      <c r="AQ179" s="3"/>
      <c r="AR179" s="3"/>
      <c r="AS179" s="3"/>
      <c r="AT179" s="35">
        <v>35</v>
      </c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</row>
    <row r="180" spans="1:73" ht="15" hidden="1">
      <c r="A180" s="589"/>
      <c r="B180" s="88" t="s">
        <v>161</v>
      </c>
      <c r="C180" s="87" t="s">
        <v>162</v>
      </c>
      <c r="D180" s="83"/>
      <c r="E180" s="84"/>
      <c r="F180" s="84"/>
      <c r="G180" s="84"/>
      <c r="H180" s="84"/>
      <c r="I180" s="84"/>
      <c r="J180" s="148"/>
      <c r="K180" s="171">
        <f>550*S5</f>
        <v>1450</v>
      </c>
      <c r="L180" s="124" t="s">
        <v>643</v>
      </c>
      <c r="M180" s="16"/>
      <c r="N180" s="16"/>
      <c r="O180" s="16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0"/>
      <c r="AB180" s="3"/>
      <c r="AD180" s="30"/>
      <c r="AE180" s="30"/>
      <c r="AF180" s="30"/>
      <c r="AG180" s="210"/>
      <c r="AH180" s="210"/>
      <c r="AI180" s="31"/>
      <c r="AJ180" s="43"/>
      <c r="AK180" s="43"/>
      <c r="AL180" s="43"/>
      <c r="AM180" s="31"/>
      <c r="AN180" s="3"/>
      <c r="AO180" s="3"/>
      <c r="AP180" s="3"/>
      <c r="AQ180" s="159"/>
      <c r="AR180" s="3"/>
      <c r="AS180" s="3"/>
      <c r="AT180" s="35">
        <v>36</v>
      </c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</row>
    <row r="181" spans="1:73" ht="15" hidden="1">
      <c r="A181" s="589"/>
      <c r="B181" s="88" t="s">
        <v>163</v>
      </c>
      <c r="C181" s="87" t="s">
        <v>164</v>
      </c>
      <c r="D181" s="83"/>
      <c r="E181" s="84"/>
      <c r="F181" s="84"/>
      <c r="G181" s="84"/>
      <c r="H181" s="84"/>
      <c r="I181" s="84"/>
      <c r="J181" s="148"/>
      <c r="K181" s="171">
        <f>6600*S5</f>
        <v>17400</v>
      </c>
      <c r="L181" s="124" t="s">
        <v>644</v>
      </c>
      <c r="M181" s="16"/>
      <c r="N181" s="16"/>
      <c r="O181" s="16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0"/>
      <c r="AB181" s="3"/>
      <c r="AD181" s="30"/>
      <c r="AE181" s="30"/>
      <c r="AF181" s="30"/>
      <c r="AG181" s="210"/>
      <c r="AH181" s="210"/>
      <c r="AI181" s="31"/>
      <c r="AJ181" s="31"/>
      <c r="AK181" s="31"/>
      <c r="AL181" s="31"/>
      <c r="AM181" s="31"/>
      <c r="AN181" s="3"/>
      <c r="AO181" s="3"/>
      <c r="AP181" s="3"/>
      <c r="AQ181" s="3"/>
      <c r="AR181" s="3"/>
      <c r="AS181" s="3"/>
      <c r="AT181" s="35">
        <v>37</v>
      </c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</row>
    <row r="182" spans="1:73" ht="15.75" hidden="1" thickBot="1">
      <c r="A182" s="589"/>
      <c r="B182" s="88" t="s">
        <v>165</v>
      </c>
      <c r="C182" s="87" t="s">
        <v>166</v>
      </c>
      <c r="D182" s="83"/>
      <c r="E182" s="84"/>
      <c r="F182" s="84"/>
      <c r="G182" s="84"/>
      <c r="H182" s="84"/>
      <c r="I182" s="84"/>
      <c r="J182" s="148"/>
      <c r="K182" s="439">
        <f>52800*S5</f>
        <v>139200</v>
      </c>
      <c r="L182" s="124" t="s">
        <v>645</v>
      </c>
      <c r="M182" s="16"/>
      <c r="N182" s="16"/>
      <c r="O182" s="16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0"/>
      <c r="AB182" s="3"/>
      <c r="AD182" s="30"/>
      <c r="AE182" s="30"/>
      <c r="AF182" s="30"/>
      <c r="AG182" s="210"/>
      <c r="AH182" s="210"/>
      <c r="AI182" s="31"/>
      <c r="AJ182" s="31"/>
      <c r="AK182" s="31"/>
      <c r="AL182" s="31"/>
      <c r="AM182" s="31"/>
      <c r="AN182" s="3"/>
      <c r="AO182" s="3"/>
      <c r="AP182" s="3"/>
      <c r="AQ182" s="3"/>
      <c r="AR182" s="3"/>
      <c r="AS182" s="3"/>
      <c r="AT182" s="35">
        <v>38</v>
      </c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</row>
    <row r="183" spans="1:73" ht="18.75" hidden="1" thickTop="1">
      <c r="A183" s="589"/>
      <c r="B183" s="99" t="s">
        <v>167</v>
      </c>
      <c r="C183" s="80" t="s">
        <v>355</v>
      </c>
      <c r="D183" s="115"/>
      <c r="E183" s="115"/>
      <c r="F183" s="116"/>
      <c r="G183" s="116"/>
      <c r="H183" s="116"/>
      <c r="I183" s="116"/>
      <c r="J183" s="156"/>
      <c r="K183" s="172"/>
      <c r="L183" s="99" t="s">
        <v>167</v>
      </c>
      <c r="M183" s="16"/>
      <c r="N183" s="16"/>
      <c r="O183" s="16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0"/>
      <c r="AB183" s="3"/>
      <c r="AD183" s="30"/>
      <c r="AE183" s="30"/>
      <c r="AF183" s="30"/>
      <c r="AG183" s="210"/>
      <c r="AH183" s="210"/>
      <c r="AI183" s="31"/>
      <c r="AJ183" s="31"/>
      <c r="AK183" s="31"/>
      <c r="AL183" s="31"/>
      <c r="AM183" s="31"/>
      <c r="AN183" s="3"/>
      <c r="AO183" s="3"/>
      <c r="AP183" s="3"/>
      <c r="AQ183" s="3"/>
      <c r="AR183" s="3"/>
      <c r="AS183" s="3"/>
      <c r="AT183" s="35">
        <v>39</v>
      </c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</row>
    <row r="184" spans="1:73" ht="15" hidden="1">
      <c r="A184" s="589"/>
      <c r="B184" s="82" t="s">
        <v>169</v>
      </c>
      <c r="C184" s="87" t="s">
        <v>170</v>
      </c>
      <c r="D184" s="94"/>
      <c r="E184" s="95"/>
      <c r="F184" s="84"/>
      <c r="G184" s="84"/>
      <c r="H184" s="84"/>
      <c r="I184" s="84"/>
      <c r="J184" s="148"/>
      <c r="K184" s="171">
        <f>550*S5</f>
        <v>1450</v>
      </c>
      <c r="L184" s="82" t="s">
        <v>646</v>
      </c>
      <c r="M184" s="16"/>
      <c r="N184" s="16"/>
      <c r="O184" s="16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0"/>
      <c r="AB184" s="3"/>
      <c r="AD184" s="30"/>
      <c r="AE184" s="30"/>
      <c r="AF184" s="30"/>
      <c r="AG184" s="210"/>
      <c r="AH184" s="210"/>
      <c r="AI184" s="31"/>
      <c r="AJ184" s="31"/>
      <c r="AK184" s="31"/>
      <c r="AL184" s="31"/>
      <c r="AM184" s="31"/>
      <c r="AN184" s="3"/>
      <c r="AO184" s="3"/>
      <c r="AP184" s="3"/>
      <c r="AQ184" s="3"/>
      <c r="AR184" s="3"/>
      <c r="AS184" s="3"/>
      <c r="AT184" s="35">
        <v>40</v>
      </c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</row>
    <row r="185" spans="1:73" ht="15" hidden="1">
      <c r="A185" s="589"/>
      <c r="B185" s="82" t="s">
        <v>171</v>
      </c>
      <c r="C185" s="87" t="s">
        <v>172</v>
      </c>
      <c r="D185" s="110"/>
      <c r="E185" s="110" t="s">
        <v>173</v>
      </c>
      <c r="F185" s="16"/>
      <c r="G185" s="110"/>
      <c r="H185" s="110"/>
      <c r="I185" s="110"/>
      <c r="J185" s="154"/>
      <c r="K185" s="177"/>
      <c r="L185" s="82" t="s">
        <v>647</v>
      </c>
      <c r="M185" s="16"/>
      <c r="N185" s="16"/>
      <c r="O185" s="16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0"/>
      <c r="AB185" s="3"/>
      <c r="AD185" s="30"/>
      <c r="AE185" s="30"/>
      <c r="AF185" s="30"/>
      <c r="AG185" s="210"/>
      <c r="AH185" s="210"/>
      <c r="AI185" s="31"/>
      <c r="AJ185" s="44"/>
      <c r="AK185" s="43"/>
      <c r="AL185" s="256"/>
      <c r="AM185" s="43"/>
      <c r="AN185" s="3"/>
      <c r="AO185" s="3"/>
      <c r="AP185" s="58"/>
      <c r="AQ185" s="3"/>
      <c r="AR185" s="58"/>
      <c r="AS185" s="3"/>
      <c r="AT185" s="35">
        <v>41</v>
      </c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</row>
    <row r="186" spans="1:73" ht="15" hidden="1">
      <c r="A186" s="589"/>
      <c r="B186" s="82" t="s">
        <v>174</v>
      </c>
      <c r="C186" s="87" t="s">
        <v>175</v>
      </c>
      <c r="D186" s="83"/>
      <c r="E186" s="84"/>
      <c r="F186" s="84"/>
      <c r="G186" s="84"/>
      <c r="H186" s="84"/>
      <c r="I186" s="84"/>
      <c r="J186" s="148"/>
      <c r="K186" s="171"/>
      <c r="L186" s="82" t="s">
        <v>648</v>
      </c>
      <c r="M186" s="16"/>
      <c r="N186" s="16"/>
      <c r="O186" s="16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0"/>
      <c r="AB186" s="3"/>
      <c r="AD186" s="30"/>
      <c r="AE186" s="30"/>
      <c r="AF186" s="30"/>
      <c r="AG186" s="210"/>
      <c r="AH186" s="210"/>
      <c r="AI186" s="31"/>
      <c r="AJ186" s="44"/>
      <c r="AK186" s="43"/>
      <c r="AL186" s="43"/>
      <c r="AM186" s="43"/>
      <c r="AN186" s="3"/>
      <c r="AO186" s="3"/>
      <c r="AP186" s="3"/>
      <c r="AQ186" s="3"/>
      <c r="AR186" s="3"/>
      <c r="AS186" s="3"/>
      <c r="AT186" s="35">
        <v>42</v>
      </c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</row>
    <row r="187" spans="1:73" ht="15" hidden="1">
      <c r="A187" s="589"/>
      <c r="B187" s="88" t="s">
        <v>176</v>
      </c>
      <c r="C187" s="87" t="s">
        <v>177</v>
      </c>
      <c r="D187" s="83"/>
      <c r="E187" s="84"/>
      <c r="F187" s="84"/>
      <c r="G187" s="84"/>
      <c r="H187" s="84"/>
      <c r="I187" s="84"/>
      <c r="J187" s="148"/>
      <c r="K187" s="171">
        <f>440*S5</f>
        <v>1160</v>
      </c>
      <c r="L187" s="124" t="s">
        <v>649</v>
      </c>
      <c r="M187" s="16"/>
      <c r="N187" s="16"/>
      <c r="O187" s="16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0"/>
      <c r="AB187" s="3"/>
      <c r="AD187" s="30"/>
      <c r="AE187" s="30"/>
      <c r="AF187" s="30"/>
      <c r="AG187" s="210"/>
      <c r="AH187" s="210"/>
      <c r="AI187" s="31"/>
      <c r="AJ187" s="44"/>
      <c r="AK187" s="43"/>
      <c r="AL187" s="43"/>
      <c r="AM187" s="850"/>
      <c r="AN187" s="3"/>
      <c r="AO187" s="3"/>
      <c r="AP187" s="3"/>
      <c r="AQ187" s="3"/>
      <c r="AR187" s="3"/>
      <c r="AS187" s="3"/>
      <c r="AT187" s="35">
        <v>43</v>
      </c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</row>
    <row r="188" spans="1:73" ht="15" hidden="1">
      <c r="A188" s="589"/>
      <c r="B188" s="88" t="s">
        <v>178</v>
      </c>
      <c r="C188" s="87" t="s">
        <v>179</v>
      </c>
      <c r="D188" s="83"/>
      <c r="E188" s="84"/>
      <c r="F188" s="84"/>
      <c r="G188" s="84"/>
      <c r="H188" s="84"/>
      <c r="I188" s="84"/>
      <c r="J188" s="148"/>
      <c r="K188" s="171">
        <f>1760*S5</f>
        <v>4640</v>
      </c>
      <c r="L188" s="124" t="s">
        <v>650</v>
      </c>
      <c r="M188" s="16"/>
      <c r="N188" s="16"/>
      <c r="O188" s="16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0"/>
      <c r="AB188" s="3"/>
      <c r="AD188" s="30"/>
      <c r="AE188" s="30"/>
      <c r="AF188" s="30"/>
      <c r="AG188" s="210"/>
      <c r="AH188" s="210"/>
      <c r="AI188" s="3"/>
      <c r="AJ188" s="44"/>
      <c r="AK188" s="43"/>
      <c r="AL188" s="43"/>
      <c r="AM188" s="43"/>
      <c r="AN188" s="3"/>
      <c r="AO188" s="3"/>
      <c r="AP188" s="3"/>
      <c r="AQ188" s="3"/>
      <c r="AR188" s="3"/>
      <c r="AS188" s="3"/>
      <c r="AT188" s="35">
        <v>44</v>
      </c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</row>
    <row r="189" spans="1:73" ht="15.75" hidden="1" thickBot="1">
      <c r="A189" s="589"/>
      <c r="B189" s="88" t="s">
        <v>180</v>
      </c>
      <c r="C189" s="87" t="s">
        <v>181</v>
      </c>
      <c r="D189" s="83"/>
      <c r="E189" s="84"/>
      <c r="F189" s="84"/>
      <c r="G189" s="84"/>
      <c r="H189" s="84"/>
      <c r="I189" s="84"/>
      <c r="J189" s="148"/>
      <c r="K189" s="171">
        <f>1320*S5</f>
        <v>3480</v>
      </c>
      <c r="L189" s="124" t="s">
        <v>651</v>
      </c>
      <c r="M189" s="16"/>
      <c r="N189" s="16"/>
      <c r="O189" s="16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0"/>
      <c r="AB189" s="3"/>
      <c r="AD189" s="30"/>
      <c r="AE189" s="30"/>
      <c r="AF189" s="30"/>
      <c r="AG189" s="210"/>
      <c r="AH189" s="210"/>
      <c r="AI189" s="3"/>
      <c r="AJ189" s="851"/>
      <c r="AK189" s="43"/>
      <c r="AL189" s="43"/>
      <c r="AM189" s="43"/>
      <c r="AN189" s="3"/>
      <c r="AO189" s="3"/>
      <c r="AP189" s="3"/>
      <c r="AQ189" s="3"/>
      <c r="AR189" s="3"/>
      <c r="AS189" s="3"/>
      <c r="AT189" s="35">
        <v>45</v>
      </c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</row>
    <row r="190" spans="1:73" ht="18.75" hidden="1" thickTop="1">
      <c r="A190" s="589"/>
      <c r="B190" s="99" t="s">
        <v>182</v>
      </c>
      <c r="C190" s="80" t="s">
        <v>356</v>
      </c>
      <c r="D190" s="116"/>
      <c r="E190" s="116"/>
      <c r="F190" s="116"/>
      <c r="G190" s="116"/>
      <c r="H190" s="116"/>
      <c r="I190" s="116"/>
      <c r="J190" s="156"/>
      <c r="K190" s="172"/>
      <c r="L190" s="99" t="s">
        <v>182</v>
      </c>
      <c r="M190" s="16"/>
      <c r="N190" s="16"/>
      <c r="O190" s="16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0"/>
      <c r="AB190" s="3"/>
      <c r="AD190" s="30"/>
      <c r="AE190" s="30"/>
      <c r="AF190" s="30"/>
      <c r="AG190" s="210"/>
      <c r="AH190" s="210"/>
      <c r="AI190" s="3"/>
      <c r="AJ190" s="44"/>
      <c r="AK190" s="43"/>
      <c r="AL190" s="43"/>
      <c r="AM190" s="43"/>
      <c r="AN190" s="3"/>
      <c r="AO190" s="3"/>
      <c r="AP190" s="3"/>
      <c r="AQ190" s="3"/>
      <c r="AR190" s="3"/>
      <c r="AS190" s="3"/>
      <c r="AT190" s="35">
        <v>46</v>
      </c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</row>
    <row r="191" spans="1:73" ht="15" hidden="1">
      <c r="A191" s="589"/>
      <c r="B191" s="82" t="s">
        <v>184</v>
      </c>
      <c r="C191" s="87" t="s">
        <v>185</v>
      </c>
      <c r="D191" s="83"/>
      <c r="E191" s="84"/>
      <c r="F191" s="84"/>
      <c r="G191" s="84"/>
      <c r="H191" s="84"/>
      <c r="I191" s="84"/>
      <c r="J191" s="148"/>
      <c r="K191" s="171">
        <f>22000*S5</f>
        <v>58000</v>
      </c>
      <c r="L191" s="82" t="s">
        <v>652</v>
      </c>
      <c r="M191" s="16"/>
      <c r="N191" s="16"/>
      <c r="O191" s="16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0"/>
      <c r="AB191" s="3"/>
      <c r="AD191" s="30"/>
      <c r="AE191" s="30"/>
      <c r="AF191" s="30"/>
      <c r="AG191" s="210"/>
      <c r="AH191" s="210"/>
      <c r="AI191" s="3"/>
      <c r="AJ191" s="44"/>
      <c r="AK191" s="43"/>
      <c r="AL191" s="43"/>
      <c r="AM191" s="43"/>
      <c r="AN191" s="3"/>
      <c r="AO191" s="3"/>
      <c r="AP191" s="3"/>
      <c r="AQ191" s="3"/>
      <c r="AR191" s="3"/>
      <c r="AS191" s="3"/>
      <c r="AT191" s="35">
        <v>47</v>
      </c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</row>
    <row r="192" spans="1:73" ht="15" hidden="1">
      <c r="A192" s="589"/>
      <c r="B192" s="82" t="s">
        <v>186</v>
      </c>
      <c r="C192" s="87" t="s">
        <v>187</v>
      </c>
      <c r="D192" s="83"/>
      <c r="E192" s="84" t="s">
        <v>173</v>
      </c>
      <c r="F192" s="16"/>
      <c r="G192" s="84"/>
      <c r="H192" s="84"/>
      <c r="I192" s="84"/>
      <c r="J192" s="148"/>
      <c r="K192" s="171"/>
      <c r="L192" s="82" t="s">
        <v>653</v>
      </c>
      <c r="M192" s="16"/>
      <c r="N192" s="16"/>
      <c r="O192" s="16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0"/>
      <c r="AB192" s="3"/>
      <c r="AD192" s="30"/>
      <c r="AE192" s="30"/>
      <c r="AF192" s="30"/>
      <c r="AG192" s="210"/>
      <c r="AH192" s="210"/>
      <c r="AI192" s="31"/>
      <c r="AJ192" s="44"/>
      <c r="AK192" s="43"/>
      <c r="AL192" s="43"/>
      <c r="AM192" s="43"/>
      <c r="AN192" s="3"/>
      <c r="AO192" s="3"/>
      <c r="AP192" s="3"/>
      <c r="AQ192" s="3"/>
      <c r="AR192" s="3"/>
      <c r="AS192" s="3"/>
      <c r="AT192" s="35">
        <v>48</v>
      </c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</row>
    <row r="193" spans="1:73" ht="15.75" hidden="1" thickBot="1">
      <c r="A193" s="589"/>
      <c r="B193" s="103" t="s">
        <v>430</v>
      </c>
      <c r="C193" s="348" t="s">
        <v>431</v>
      </c>
      <c r="D193" s="110"/>
      <c r="E193" s="110"/>
      <c r="F193" s="16"/>
      <c r="G193" s="110"/>
      <c r="H193" s="110"/>
      <c r="I193" s="110"/>
      <c r="J193" s="154"/>
      <c r="K193" s="171">
        <f>33000*S5</f>
        <v>87000</v>
      </c>
      <c r="L193" s="103"/>
      <c r="M193" s="16"/>
      <c r="N193" s="16"/>
      <c r="O193" s="16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0"/>
      <c r="AB193" s="3"/>
      <c r="AD193" s="30"/>
      <c r="AE193" s="30"/>
      <c r="AF193" s="30"/>
      <c r="AG193" s="127"/>
      <c r="AH193" s="127"/>
      <c r="AI193" s="31"/>
      <c r="AJ193" s="31"/>
      <c r="AK193" s="43"/>
      <c r="AL193" s="43"/>
      <c r="AM193" s="43"/>
      <c r="AN193" s="3"/>
      <c r="AO193" s="3"/>
      <c r="AP193" s="3"/>
      <c r="AQ193" s="3"/>
      <c r="AR193" s="3"/>
      <c r="AS193" s="3"/>
      <c r="AT193" s="35">
        <v>49</v>
      </c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</row>
    <row r="194" spans="1:73" ht="18.75" hidden="1" thickTop="1">
      <c r="A194" s="589"/>
      <c r="B194" s="99" t="s">
        <v>188</v>
      </c>
      <c r="C194" s="80" t="s">
        <v>357</v>
      </c>
      <c r="D194" s="116"/>
      <c r="E194" s="116"/>
      <c r="F194" s="116"/>
      <c r="G194" s="116"/>
      <c r="H194" s="116"/>
      <c r="I194" s="116"/>
      <c r="J194" s="156"/>
      <c r="K194" s="172"/>
      <c r="L194" s="99" t="s">
        <v>188</v>
      </c>
      <c r="M194" s="16"/>
      <c r="N194" s="16"/>
      <c r="O194" s="16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0"/>
      <c r="AB194" s="3"/>
      <c r="AD194" s="30"/>
      <c r="AE194" s="30"/>
      <c r="AF194" s="30"/>
      <c r="AG194" s="127"/>
      <c r="AH194" s="127"/>
      <c r="AI194" s="31"/>
      <c r="AJ194" s="31"/>
      <c r="AK194" s="43"/>
      <c r="AL194" s="43"/>
      <c r="AM194" s="43"/>
      <c r="AN194" s="3"/>
      <c r="AO194" s="3"/>
      <c r="AP194" s="3"/>
      <c r="AQ194" s="3"/>
      <c r="AR194" s="3"/>
      <c r="AS194" s="3"/>
      <c r="AT194" s="35">
        <v>50</v>
      </c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</row>
    <row r="195" spans="1:73" ht="15" hidden="1">
      <c r="A195" s="589"/>
      <c r="B195" s="82" t="s">
        <v>190</v>
      </c>
      <c r="C195" s="87" t="s">
        <v>191</v>
      </c>
      <c r="D195" s="83"/>
      <c r="E195" s="84"/>
      <c r="F195" s="84"/>
      <c r="G195" s="84"/>
      <c r="H195" s="84"/>
      <c r="I195" s="84"/>
      <c r="J195" s="148"/>
      <c r="K195" s="171">
        <f>15400*S5</f>
        <v>40600</v>
      </c>
      <c r="L195" s="82" t="s">
        <v>654</v>
      </c>
      <c r="M195" s="16"/>
      <c r="N195" s="16"/>
      <c r="O195" s="16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0"/>
      <c r="AB195" s="3"/>
      <c r="AD195" s="30"/>
      <c r="AE195" s="30"/>
      <c r="AF195" s="30"/>
      <c r="AG195" s="210"/>
      <c r="AH195" s="210"/>
      <c r="AI195" s="31"/>
      <c r="AJ195" s="31"/>
      <c r="AK195" s="31"/>
      <c r="AL195" s="31"/>
      <c r="AM195" s="31"/>
      <c r="AN195" s="3"/>
      <c r="AO195" s="3"/>
      <c r="AP195" s="3"/>
      <c r="AQ195" s="3"/>
      <c r="AR195" s="3"/>
      <c r="AS195" s="3"/>
      <c r="AT195" s="35">
        <v>51</v>
      </c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</row>
    <row r="196" spans="1:73" ht="15" hidden="1">
      <c r="A196" s="589"/>
      <c r="B196" s="88" t="s">
        <v>192</v>
      </c>
      <c r="C196" s="87" t="s">
        <v>193</v>
      </c>
      <c r="D196" s="83"/>
      <c r="E196" s="84"/>
      <c r="F196" s="84"/>
      <c r="G196" s="84"/>
      <c r="H196" s="84"/>
      <c r="I196" s="84"/>
      <c r="J196" s="148"/>
      <c r="K196" s="171">
        <f>15400*S5</f>
        <v>40600</v>
      </c>
      <c r="L196" s="124" t="s">
        <v>655</v>
      </c>
      <c r="M196" s="16"/>
      <c r="N196" s="16"/>
      <c r="O196" s="16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0"/>
      <c r="AB196" s="3"/>
      <c r="AD196" s="30"/>
      <c r="AE196" s="30"/>
      <c r="AF196" s="30"/>
      <c r="AG196" s="127"/>
      <c r="AH196" s="127"/>
      <c r="AI196" s="211"/>
      <c r="AJ196" s="31"/>
      <c r="AK196" s="31"/>
      <c r="AL196" s="31"/>
      <c r="AM196" s="31"/>
      <c r="AN196" s="3"/>
      <c r="AO196" s="3"/>
      <c r="AP196" s="3"/>
      <c r="AQ196" s="3"/>
      <c r="AR196" s="3"/>
      <c r="AS196" s="3"/>
      <c r="AT196" s="35">
        <v>52</v>
      </c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</row>
    <row r="197" spans="1:73" ht="15" hidden="1">
      <c r="A197" s="589"/>
      <c r="B197" s="88" t="s">
        <v>194</v>
      </c>
      <c r="C197" s="87" t="s">
        <v>195</v>
      </c>
      <c r="D197" s="83"/>
      <c r="E197" s="84"/>
      <c r="F197" s="84"/>
      <c r="G197" s="84"/>
      <c r="H197" s="84"/>
      <c r="I197" s="84"/>
      <c r="J197" s="148"/>
      <c r="K197" s="171">
        <f>22000*S5</f>
        <v>58000</v>
      </c>
      <c r="L197" s="124" t="s">
        <v>656</v>
      </c>
      <c r="M197" s="16"/>
      <c r="N197" s="16"/>
      <c r="O197" s="16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0"/>
      <c r="AB197" s="3"/>
      <c r="AD197" s="30"/>
      <c r="AE197" s="30"/>
      <c r="AF197" s="30"/>
      <c r="AG197" s="127"/>
      <c r="AH197" s="127"/>
      <c r="AI197" s="31"/>
      <c r="AJ197" s="31"/>
      <c r="AK197" s="43"/>
      <c r="AL197" s="43"/>
      <c r="AM197" s="31"/>
      <c r="AN197" s="3"/>
      <c r="AO197" s="3"/>
      <c r="AP197" s="3"/>
      <c r="AQ197" s="3"/>
      <c r="AR197" s="3"/>
      <c r="AS197" s="3"/>
      <c r="AT197" s="35">
        <v>53</v>
      </c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</row>
    <row r="198" spans="1:73" ht="15.75" hidden="1">
      <c r="A198" s="589"/>
      <c r="B198" s="88" t="s">
        <v>196</v>
      </c>
      <c r="C198" s="87" t="s">
        <v>197</v>
      </c>
      <c r="D198" s="83"/>
      <c r="E198" s="84"/>
      <c r="F198" s="84"/>
      <c r="G198" s="84"/>
      <c r="H198" s="84"/>
      <c r="I198" s="84"/>
      <c r="J198" s="148"/>
      <c r="K198" s="171">
        <f>22000*S5</f>
        <v>58000</v>
      </c>
      <c r="L198" s="124" t="s">
        <v>657</v>
      </c>
      <c r="M198" s="16"/>
      <c r="N198" s="16"/>
      <c r="O198" s="16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0"/>
      <c r="AB198" s="3"/>
      <c r="AD198" s="30"/>
      <c r="AE198" s="30"/>
      <c r="AF198" s="30"/>
      <c r="AG198" s="127"/>
      <c r="AH198" s="127"/>
      <c r="AI198" s="847"/>
      <c r="AJ198" s="31"/>
      <c r="AK198" s="43"/>
      <c r="AL198" s="43"/>
      <c r="AM198" s="31"/>
      <c r="AN198" s="3"/>
      <c r="AO198" s="3"/>
      <c r="AP198" s="3"/>
      <c r="AQ198" s="3"/>
      <c r="AR198" s="3"/>
      <c r="AS198" s="3"/>
      <c r="AT198" s="35">
        <v>54</v>
      </c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</row>
    <row r="199" spans="1:73" ht="15" hidden="1">
      <c r="A199" s="589"/>
      <c r="B199" s="88" t="s">
        <v>198</v>
      </c>
      <c r="C199" s="87" t="s">
        <v>199</v>
      </c>
      <c r="D199" s="83"/>
      <c r="E199" s="84"/>
      <c r="F199" s="84"/>
      <c r="G199" s="84"/>
      <c r="H199" s="84"/>
      <c r="I199" s="84"/>
      <c r="J199" s="148"/>
      <c r="K199" s="171">
        <f>22000*S5</f>
        <v>58000</v>
      </c>
      <c r="L199" s="124" t="s">
        <v>658</v>
      </c>
      <c r="M199" s="16"/>
      <c r="N199" s="16"/>
      <c r="O199" s="16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0"/>
      <c r="AB199" s="3"/>
      <c r="AD199" s="30"/>
      <c r="AE199" s="30"/>
      <c r="AF199" s="30"/>
      <c r="AG199" s="127"/>
      <c r="AH199" s="127"/>
      <c r="AI199" s="31"/>
      <c r="AJ199" s="31"/>
      <c r="AK199" s="43"/>
      <c r="AL199" s="43"/>
      <c r="AM199" s="31"/>
      <c r="AN199" s="3"/>
      <c r="AO199" s="3"/>
      <c r="AP199" s="3"/>
      <c r="AQ199" s="3"/>
      <c r="AR199" s="3"/>
      <c r="AS199" s="3"/>
      <c r="AT199" s="35">
        <v>55</v>
      </c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</row>
    <row r="200" spans="1:73" ht="15" hidden="1">
      <c r="A200" s="589"/>
      <c r="B200" s="88" t="s">
        <v>200</v>
      </c>
      <c r="C200" s="87" t="s">
        <v>195</v>
      </c>
      <c r="D200" s="83"/>
      <c r="E200" s="84"/>
      <c r="F200" s="84"/>
      <c r="G200" s="84"/>
      <c r="H200" s="84"/>
      <c r="I200" s="84"/>
      <c r="J200" s="148"/>
      <c r="K200" s="171">
        <f>22000*S5</f>
        <v>58000</v>
      </c>
      <c r="L200" s="124" t="s">
        <v>659</v>
      </c>
      <c r="M200" s="16"/>
      <c r="N200" s="16"/>
      <c r="O200" s="16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0"/>
      <c r="AB200" s="3"/>
      <c r="AD200" s="30"/>
      <c r="AE200" s="30"/>
      <c r="AF200" s="30"/>
      <c r="AG200" s="127"/>
      <c r="AH200" s="127"/>
      <c r="AI200" s="31"/>
      <c r="AJ200" s="31"/>
      <c r="AK200" s="43"/>
      <c r="AL200" s="43"/>
      <c r="AM200" s="31"/>
      <c r="AN200" s="3"/>
      <c r="AO200" s="3"/>
      <c r="AP200" s="3"/>
      <c r="AQ200" s="3"/>
      <c r="AR200" s="3"/>
      <c r="AS200" s="3"/>
      <c r="AT200" s="35">
        <v>56</v>
      </c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</row>
    <row r="201" spans="1:73" ht="15.75" hidden="1">
      <c r="A201" s="589"/>
      <c r="B201" s="82" t="s">
        <v>201</v>
      </c>
      <c r="C201" s="123" t="s">
        <v>358</v>
      </c>
      <c r="D201" s="83"/>
      <c r="E201" s="84"/>
      <c r="F201" s="84"/>
      <c r="G201" s="84"/>
      <c r="H201" s="84"/>
      <c r="I201" s="84"/>
      <c r="J201" s="148"/>
      <c r="K201" s="171"/>
      <c r="L201" s="82" t="s">
        <v>660</v>
      </c>
      <c r="M201" s="16"/>
      <c r="N201" s="16"/>
      <c r="O201" s="16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0"/>
      <c r="AB201" s="3"/>
      <c r="AD201" s="30"/>
      <c r="AE201" s="30"/>
      <c r="AF201" s="30"/>
      <c r="AG201" s="210"/>
      <c r="AH201" s="210"/>
      <c r="AI201" s="31"/>
      <c r="AJ201" s="31"/>
      <c r="AK201" s="31"/>
      <c r="AL201" s="31"/>
      <c r="AM201" s="31"/>
      <c r="AN201" s="3"/>
      <c r="AO201" s="3"/>
      <c r="AP201" s="3"/>
      <c r="AQ201" s="3"/>
      <c r="AR201" s="3"/>
      <c r="AS201" s="3"/>
      <c r="AT201" s="35">
        <v>57</v>
      </c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</row>
    <row r="202" spans="1:73" ht="15" hidden="1">
      <c r="A202" s="589"/>
      <c r="B202" s="88" t="s">
        <v>202</v>
      </c>
      <c r="C202" s="87" t="s">
        <v>203</v>
      </c>
      <c r="D202" s="83"/>
      <c r="E202" s="84"/>
      <c r="F202" s="84"/>
      <c r="G202" s="84"/>
      <c r="H202" s="84"/>
      <c r="I202" s="84"/>
      <c r="J202" s="148"/>
      <c r="K202" s="171">
        <f>11000*S5</f>
        <v>29000</v>
      </c>
      <c r="L202" s="124" t="s">
        <v>661</v>
      </c>
      <c r="M202" s="16"/>
      <c r="N202" s="16"/>
      <c r="O202" s="1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0"/>
      <c r="AB202" s="3"/>
      <c r="AD202" s="30"/>
      <c r="AE202" s="30"/>
      <c r="AF202" s="30"/>
      <c r="AG202" s="127"/>
      <c r="AH202" s="127"/>
      <c r="AI202" s="31"/>
      <c r="AJ202" s="31"/>
      <c r="AK202" s="31"/>
      <c r="AL202" s="31"/>
      <c r="AM202" s="31"/>
      <c r="AN202" s="3"/>
      <c r="AO202" s="3"/>
      <c r="AP202" s="3"/>
      <c r="AQ202" s="3"/>
      <c r="AR202" s="3"/>
      <c r="AS202" s="3"/>
      <c r="AT202" s="35">
        <v>59</v>
      </c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</row>
    <row r="203" spans="1:73" ht="15" hidden="1">
      <c r="A203" s="589"/>
      <c r="B203" s="88" t="s">
        <v>204</v>
      </c>
      <c r="C203" s="87" t="s">
        <v>205</v>
      </c>
      <c r="D203" s="83"/>
      <c r="E203" s="84"/>
      <c r="F203" s="84"/>
      <c r="G203" s="84"/>
      <c r="H203" s="84"/>
      <c r="I203" s="84"/>
      <c r="J203" s="148"/>
      <c r="K203" s="171">
        <f>4400*S5</f>
        <v>11600</v>
      </c>
      <c r="L203" s="124" t="s">
        <v>662</v>
      </c>
      <c r="M203" s="16"/>
      <c r="N203" s="16"/>
      <c r="O203" s="1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0"/>
      <c r="AB203" s="3"/>
      <c r="AD203" s="30"/>
      <c r="AE203" s="30"/>
      <c r="AF203" s="30"/>
      <c r="AG203" s="127"/>
      <c r="AH203" s="127"/>
      <c r="AI203" s="31"/>
      <c r="AJ203" s="1008"/>
      <c r="AK203" s="1008"/>
      <c r="AL203" s="1008"/>
      <c r="AM203" s="1008"/>
      <c r="AN203" s="3"/>
      <c r="AO203" s="3"/>
      <c r="AP203" s="3"/>
      <c r="AQ203" s="3"/>
      <c r="AR203" s="3"/>
      <c r="AS203" s="3"/>
      <c r="AT203" s="35">
        <v>60</v>
      </c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</row>
    <row r="204" spans="1:73" ht="15" hidden="1">
      <c r="A204" s="589"/>
      <c r="B204" s="124" t="s">
        <v>206</v>
      </c>
      <c r="C204" s="87" t="s">
        <v>207</v>
      </c>
      <c r="D204" s="83"/>
      <c r="E204" s="84"/>
      <c r="F204" s="84"/>
      <c r="G204" s="84"/>
      <c r="H204" s="84"/>
      <c r="I204" s="84"/>
      <c r="J204" s="148"/>
      <c r="K204" s="171">
        <f>11000*S5</f>
        <v>29000</v>
      </c>
      <c r="L204" s="124" t="s">
        <v>663</v>
      </c>
      <c r="M204" s="16"/>
      <c r="N204" s="16"/>
      <c r="O204" s="1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0"/>
      <c r="AB204" s="3"/>
      <c r="AD204" s="30"/>
      <c r="AE204" s="30"/>
      <c r="AF204" s="30"/>
      <c r="AG204" s="127"/>
      <c r="AH204" s="127"/>
      <c r="AI204" s="31"/>
      <c r="AJ204" s="31"/>
      <c r="AK204" s="31"/>
      <c r="AL204" s="31"/>
      <c r="AM204" s="31"/>
      <c r="AN204" s="3"/>
      <c r="AO204" s="3"/>
      <c r="AP204" s="3"/>
      <c r="AQ204" s="3"/>
      <c r="AR204" s="3"/>
      <c r="AS204" s="3"/>
      <c r="AT204" s="35">
        <v>61</v>
      </c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</row>
    <row r="205" spans="1:73" ht="15.75" hidden="1">
      <c r="A205" s="589"/>
      <c r="B205" s="82" t="s">
        <v>208</v>
      </c>
      <c r="C205" s="123" t="s">
        <v>359</v>
      </c>
      <c r="D205" s="83"/>
      <c r="E205" s="84"/>
      <c r="F205" s="84"/>
      <c r="G205" s="84"/>
      <c r="H205" s="84"/>
      <c r="I205" s="84"/>
      <c r="J205" s="148"/>
      <c r="K205" s="171"/>
      <c r="L205" s="82" t="s">
        <v>664</v>
      </c>
      <c r="M205" s="16"/>
      <c r="N205" s="16"/>
      <c r="O205" s="1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0"/>
      <c r="AB205" s="3"/>
      <c r="AD205" s="30"/>
      <c r="AE205" s="30"/>
      <c r="AF205" s="30"/>
      <c r="AG205" s="210"/>
      <c r="AH205" s="210"/>
      <c r="AI205" s="31"/>
      <c r="AJ205" s="31"/>
      <c r="AK205" s="31"/>
      <c r="AL205" s="31"/>
      <c r="AM205" s="31"/>
      <c r="AN205" s="3"/>
      <c r="AO205" s="3"/>
      <c r="AP205" s="3"/>
      <c r="AQ205" s="3"/>
      <c r="AR205" s="3"/>
      <c r="AS205" s="3"/>
      <c r="AT205" s="35">
        <v>62</v>
      </c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</row>
    <row r="206" spans="1:73" ht="15" hidden="1">
      <c r="A206" s="589"/>
      <c r="B206" s="88" t="s">
        <v>209</v>
      </c>
      <c r="C206" s="87" t="s">
        <v>210</v>
      </c>
      <c r="D206" s="83"/>
      <c r="E206" s="84"/>
      <c r="F206" s="84"/>
      <c r="G206" s="84"/>
      <c r="H206" s="84"/>
      <c r="I206" s="84"/>
      <c r="J206" s="148"/>
      <c r="K206" s="439">
        <f>550*S5</f>
        <v>1450</v>
      </c>
      <c r="L206" s="124" t="s">
        <v>665</v>
      </c>
      <c r="M206" s="16"/>
      <c r="N206" s="16"/>
      <c r="O206" s="1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0"/>
      <c r="AB206" s="3"/>
      <c r="AD206" s="30"/>
      <c r="AE206" s="30"/>
      <c r="AF206" s="30"/>
      <c r="AG206" s="31"/>
      <c r="AH206" s="31"/>
      <c r="AI206" s="31"/>
      <c r="AJ206" s="31"/>
      <c r="AK206" s="31"/>
      <c r="AL206" s="31"/>
      <c r="AM206" s="31"/>
      <c r="AN206" s="3"/>
      <c r="AO206" s="3"/>
      <c r="AP206" s="3"/>
      <c r="AQ206" s="3"/>
      <c r="AR206" s="3"/>
      <c r="AS206" s="3"/>
      <c r="AT206" s="35">
        <v>63</v>
      </c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</row>
    <row r="207" spans="1:73" ht="15.75" hidden="1" thickBot="1">
      <c r="A207" s="589"/>
      <c r="B207" s="88" t="s">
        <v>211</v>
      </c>
      <c r="C207" s="87" t="s">
        <v>212</v>
      </c>
      <c r="D207" s="83"/>
      <c r="E207" s="84"/>
      <c r="F207" s="84"/>
      <c r="G207" s="84"/>
      <c r="H207" s="84"/>
      <c r="I207" s="84"/>
      <c r="J207" s="148"/>
      <c r="K207" s="171">
        <f>1100*S5</f>
        <v>2900</v>
      </c>
      <c r="L207" s="124" t="s">
        <v>666</v>
      </c>
      <c r="M207" s="16"/>
      <c r="N207" s="16"/>
      <c r="O207" s="1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0"/>
      <c r="AB207" s="3"/>
      <c r="AD207" s="30"/>
      <c r="AE207" s="30"/>
      <c r="AF207" s="30"/>
      <c r="AG207" s="3"/>
      <c r="AH207" s="31"/>
      <c r="AI207" s="31"/>
      <c r="AJ207" s="31"/>
      <c r="AK207" s="31"/>
      <c r="AL207" s="31"/>
      <c r="AM207" s="31"/>
      <c r="AN207" s="31"/>
      <c r="AO207" s="31"/>
      <c r="AP207" s="31"/>
      <c r="AQ207" s="3"/>
      <c r="AR207" s="3"/>
      <c r="AS207" s="3"/>
      <c r="AT207" s="35">
        <v>64</v>
      </c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</row>
    <row r="208" spans="1:73" ht="18.75" hidden="1" thickTop="1">
      <c r="A208" s="589"/>
      <c r="B208" s="99" t="s">
        <v>213</v>
      </c>
      <c r="C208" s="80" t="s">
        <v>360</v>
      </c>
      <c r="D208" s="116"/>
      <c r="E208" s="116"/>
      <c r="F208" s="116"/>
      <c r="G208" s="116"/>
      <c r="H208" s="116"/>
      <c r="I208" s="116"/>
      <c r="J208" s="156"/>
      <c r="K208" s="172"/>
      <c r="L208" s="99" t="s">
        <v>213</v>
      </c>
      <c r="M208" s="16"/>
      <c r="N208" s="16"/>
      <c r="O208" s="1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0"/>
      <c r="AB208" s="3"/>
      <c r="AD208" s="30"/>
      <c r="AE208" s="30"/>
      <c r="AF208" s="30"/>
      <c r="AG208" s="3"/>
      <c r="AH208" s="127"/>
      <c r="AI208" s="31"/>
      <c r="AJ208" s="31"/>
      <c r="AK208" s="31"/>
      <c r="AL208" s="31"/>
      <c r="AM208" s="31"/>
      <c r="AN208" s="31"/>
      <c r="AO208" s="31"/>
      <c r="AP208" s="31"/>
      <c r="AQ208" s="3"/>
      <c r="AR208" s="3"/>
      <c r="AS208" s="3"/>
      <c r="AT208" s="35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</row>
    <row r="209" spans="1:73" ht="15" hidden="1">
      <c r="A209" s="589"/>
      <c r="B209" s="82" t="s">
        <v>215</v>
      </c>
      <c r="C209" s="87" t="s">
        <v>216</v>
      </c>
      <c r="D209" s="83"/>
      <c r="E209" s="84"/>
      <c r="F209" s="84"/>
      <c r="G209" s="84"/>
      <c r="H209" s="84"/>
      <c r="I209" s="84"/>
      <c r="J209" s="148"/>
      <c r="K209" s="171">
        <f>6600*S5</f>
        <v>17400</v>
      </c>
      <c r="L209" s="82" t="s">
        <v>667</v>
      </c>
      <c r="M209" s="16"/>
      <c r="N209" s="16"/>
      <c r="O209" s="1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0"/>
      <c r="AB209" s="3"/>
      <c r="AD209" s="30"/>
      <c r="AE209" s="30"/>
      <c r="AF209" s="30"/>
      <c r="AG209" s="3"/>
      <c r="AH209" s="31"/>
      <c r="AI209" s="31"/>
      <c r="AJ209" s="31"/>
      <c r="AK209" s="31"/>
      <c r="AL209" s="31"/>
      <c r="AM209" s="31"/>
      <c r="AN209" s="31"/>
      <c r="AO209" s="31"/>
      <c r="AP209" s="31"/>
      <c r="AQ209" s="3"/>
      <c r="AR209" s="3"/>
      <c r="AS209" s="3"/>
      <c r="AT209" s="35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</row>
    <row r="210" spans="1:73" ht="15" hidden="1">
      <c r="A210" s="589"/>
      <c r="B210" s="82" t="s">
        <v>217</v>
      </c>
      <c r="C210" s="87" t="s">
        <v>218</v>
      </c>
      <c r="D210" s="83"/>
      <c r="E210" s="84"/>
      <c r="F210" s="84"/>
      <c r="G210" s="84"/>
      <c r="H210" s="84"/>
      <c r="I210" s="84"/>
      <c r="J210" s="148"/>
      <c r="K210" s="171">
        <f>8800*S5</f>
        <v>23200</v>
      </c>
      <c r="L210" s="82" t="s">
        <v>668</v>
      </c>
      <c r="M210" s="16"/>
      <c r="N210" s="16"/>
      <c r="O210" s="1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0"/>
      <c r="AB210" s="3"/>
      <c r="AD210" s="30"/>
      <c r="AE210" s="30"/>
      <c r="AF210" s="30"/>
      <c r="AG210" s="3"/>
      <c r="AH210" s="31"/>
      <c r="AI210" s="31"/>
      <c r="AJ210" s="31"/>
      <c r="AK210" s="31"/>
      <c r="AL210" s="31"/>
      <c r="AM210" s="31"/>
      <c r="AN210" s="31"/>
      <c r="AO210" s="31"/>
      <c r="AP210" s="31"/>
      <c r="AQ210" s="3"/>
      <c r="AR210" s="3"/>
      <c r="AS210" s="3"/>
      <c r="AT210" s="35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</row>
    <row r="211" spans="1:73" ht="15" hidden="1">
      <c r="A211" s="589"/>
      <c r="B211" s="82" t="s">
        <v>219</v>
      </c>
      <c r="C211" s="87" t="s">
        <v>220</v>
      </c>
      <c r="D211" s="83"/>
      <c r="E211" s="84"/>
      <c r="F211" s="84"/>
      <c r="G211" s="84"/>
      <c r="H211" s="84"/>
      <c r="I211" s="84"/>
      <c r="J211" s="148"/>
      <c r="K211" s="171">
        <f>15400*S5</f>
        <v>40600</v>
      </c>
      <c r="L211" s="82" t="s">
        <v>669</v>
      </c>
      <c r="M211" s="16"/>
      <c r="N211" s="16"/>
      <c r="O211" s="1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0"/>
      <c r="AB211" s="3"/>
      <c r="AD211" s="30"/>
      <c r="AE211" s="30"/>
      <c r="AF211" s="30"/>
      <c r="AG211" s="3"/>
      <c r="AH211" s="31"/>
      <c r="AI211" s="31"/>
      <c r="AJ211" s="1008"/>
      <c r="AK211" s="1008"/>
      <c r="AL211" s="54"/>
      <c r="AM211" s="31"/>
      <c r="AN211" s="31"/>
      <c r="AO211" s="31"/>
      <c r="AP211" s="31"/>
      <c r="AQ211" s="3"/>
      <c r="AR211" s="3"/>
      <c r="AS211" s="3"/>
      <c r="AT211" s="35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</row>
    <row r="212" spans="1:73" ht="15.75" hidden="1" thickBot="1">
      <c r="A212" s="589"/>
      <c r="B212" s="82" t="s">
        <v>221</v>
      </c>
      <c r="C212" s="87" t="s">
        <v>222</v>
      </c>
      <c r="D212" s="83"/>
      <c r="E212" s="84"/>
      <c r="F212" s="84"/>
      <c r="G212" s="84"/>
      <c r="H212" s="84"/>
      <c r="I212" s="84"/>
      <c r="J212" s="148"/>
      <c r="K212" s="171">
        <f>22000*S5</f>
        <v>58000</v>
      </c>
      <c r="L212" s="82" t="s">
        <v>670</v>
      </c>
      <c r="M212" s="16"/>
      <c r="N212" s="16"/>
      <c r="O212" s="1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0"/>
      <c r="AB212" s="3"/>
      <c r="AD212" s="30"/>
      <c r="AE212" s="30"/>
      <c r="AF212" s="30"/>
      <c r="AG212" s="3"/>
      <c r="AH212" s="31"/>
      <c r="AI212" s="31"/>
      <c r="AJ212" s="1008"/>
      <c r="AK212" s="1008"/>
      <c r="AL212" s="54"/>
      <c r="AM212" s="31"/>
      <c r="AN212" s="31"/>
      <c r="AO212" s="31"/>
      <c r="AP212" s="31"/>
      <c r="AQ212" s="3"/>
      <c r="AR212" s="3"/>
      <c r="AS212" s="3"/>
      <c r="AT212" s="35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</row>
    <row r="213" spans="1:73" ht="18.75" hidden="1" thickTop="1">
      <c r="A213" s="589"/>
      <c r="B213" s="99" t="s">
        <v>223</v>
      </c>
      <c r="C213" s="80" t="s">
        <v>361</v>
      </c>
      <c r="D213" s="116"/>
      <c r="E213" s="116"/>
      <c r="F213" s="116"/>
      <c r="G213" s="116"/>
      <c r="H213" s="116"/>
      <c r="I213" s="116"/>
      <c r="J213" s="156"/>
      <c r="K213" s="172"/>
      <c r="L213" s="99" t="s">
        <v>223</v>
      </c>
      <c r="M213" s="16"/>
      <c r="N213" s="16"/>
      <c r="O213" s="16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0"/>
      <c r="AB213" s="3"/>
      <c r="AD213" s="30"/>
      <c r="AE213" s="30"/>
      <c r="AF213" s="30"/>
      <c r="AG213" s="3"/>
      <c r="AH213" s="31"/>
      <c r="AI213" s="31"/>
      <c r="AJ213" s="1008"/>
      <c r="AK213" s="1008"/>
      <c r="AL213" s="54"/>
      <c r="AM213" s="31"/>
      <c r="AN213" s="31"/>
      <c r="AO213" s="31"/>
      <c r="AP213" s="31"/>
      <c r="AQ213" s="3"/>
      <c r="AR213" s="3"/>
      <c r="AS213" s="3"/>
      <c r="AT213" s="35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</row>
    <row r="214" spans="1:73" ht="15" hidden="1">
      <c r="A214" s="589"/>
      <c r="B214" s="82" t="s">
        <v>224</v>
      </c>
      <c r="C214" s="87" t="s">
        <v>225</v>
      </c>
      <c r="D214" s="83"/>
      <c r="E214" s="84"/>
      <c r="F214" s="84"/>
      <c r="G214" s="84"/>
      <c r="H214" s="84"/>
      <c r="I214" s="84"/>
      <c r="J214" s="148"/>
      <c r="K214" s="171">
        <f>1760*S5</f>
        <v>4640</v>
      </c>
      <c r="L214" s="82" t="s">
        <v>671</v>
      </c>
      <c r="M214" s="16"/>
      <c r="N214" s="16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0"/>
      <c r="AB214" s="3"/>
      <c r="AD214" s="30"/>
      <c r="AE214" s="30"/>
      <c r="AF214" s="30"/>
      <c r="AG214" s="3"/>
      <c r="AH214" s="31"/>
      <c r="AI214" s="31"/>
      <c r="AJ214" s="1008"/>
      <c r="AK214" s="1008"/>
      <c r="AL214" s="54"/>
      <c r="AM214" s="31"/>
      <c r="AN214" s="31"/>
      <c r="AO214" s="31"/>
      <c r="AP214" s="31"/>
      <c r="AQ214" s="3"/>
      <c r="AR214" s="3"/>
      <c r="AS214" s="3"/>
      <c r="AT214" s="35">
        <v>65</v>
      </c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</row>
    <row r="215" spans="1:73" ht="15" hidden="1">
      <c r="A215" s="589"/>
      <c r="B215" s="88" t="s">
        <v>226</v>
      </c>
      <c r="C215" s="87" t="s">
        <v>432</v>
      </c>
      <c r="D215" s="83"/>
      <c r="E215" s="84"/>
      <c r="F215" s="84"/>
      <c r="G215" s="84"/>
      <c r="H215" s="84"/>
      <c r="I215" s="84"/>
      <c r="J215" s="148"/>
      <c r="K215" s="171">
        <f>13200*S5</f>
        <v>34800</v>
      </c>
      <c r="L215" s="124" t="s">
        <v>672</v>
      </c>
      <c r="M215" s="16"/>
      <c r="N215" s="1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0"/>
      <c r="AB215" s="3"/>
      <c r="AD215" s="30"/>
      <c r="AE215" s="30"/>
      <c r="AF215" s="30"/>
      <c r="AG215" s="210"/>
      <c r="AH215" s="210"/>
      <c r="AI215" s="31"/>
      <c r="AJ215" s="31"/>
      <c r="AK215" s="31"/>
      <c r="AL215" s="31"/>
      <c r="AM215" s="31"/>
      <c r="AN215" s="31"/>
      <c r="AO215" s="31"/>
      <c r="AP215" s="31"/>
      <c r="AQ215" s="3"/>
      <c r="AR215" s="3"/>
      <c r="AS215" s="3"/>
      <c r="AT215" s="35">
        <v>66</v>
      </c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</row>
    <row r="216" spans="1:73" ht="15.75" hidden="1" thickBot="1">
      <c r="A216" s="589"/>
      <c r="B216" s="88" t="s">
        <v>227</v>
      </c>
      <c r="C216" s="87" t="s">
        <v>433</v>
      </c>
      <c r="D216" s="83"/>
      <c r="E216" s="84"/>
      <c r="F216" s="84"/>
      <c r="G216" s="84"/>
      <c r="H216" s="84"/>
      <c r="I216" s="84"/>
      <c r="J216" s="148"/>
      <c r="K216" s="171">
        <f>4400*S5</f>
        <v>11600</v>
      </c>
      <c r="L216" s="124" t="s">
        <v>673</v>
      </c>
      <c r="M216" s="1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0"/>
      <c r="AB216" s="3"/>
      <c r="AD216" s="30"/>
      <c r="AE216" s="30"/>
      <c r="AF216" s="30"/>
      <c r="AG216" s="210"/>
      <c r="AH216" s="210"/>
      <c r="AI216" s="31"/>
      <c r="AJ216" s="31"/>
      <c r="AK216" s="31"/>
      <c r="AL216" s="31"/>
      <c r="AM216" s="31"/>
      <c r="AN216" s="31"/>
      <c r="AO216" s="31"/>
      <c r="AP216" s="31"/>
      <c r="AQ216" s="3"/>
      <c r="AR216" s="3"/>
      <c r="AS216" s="3"/>
      <c r="AT216" s="35">
        <v>67</v>
      </c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</row>
    <row r="217" spans="1:73" ht="18.75" hidden="1" thickTop="1">
      <c r="A217" s="589"/>
      <c r="B217" s="99" t="s">
        <v>228</v>
      </c>
      <c r="C217" s="80" t="s">
        <v>362</v>
      </c>
      <c r="D217" s="116"/>
      <c r="E217" s="116"/>
      <c r="F217" s="116"/>
      <c r="G217" s="116"/>
      <c r="H217" s="116"/>
      <c r="I217" s="116"/>
      <c r="J217" s="156"/>
      <c r="K217" s="172"/>
      <c r="L217" s="99" t="s">
        <v>228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0"/>
      <c r="AB217" s="3"/>
      <c r="AD217" s="30"/>
      <c r="AE217" s="30"/>
      <c r="AF217" s="30"/>
      <c r="AG217" s="210"/>
      <c r="AH217" s="210"/>
      <c r="AI217" s="31"/>
      <c r="AJ217" s="31"/>
      <c r="AK217" s="31"/>
      <c r="AL217" s="31"/>
      <c r="AM217" s="31"/>
      <c r="AN217" s="31"/>
      <c r="AO217" s="31"/>
      <c r="AP217" s="31"/>
      <c r="AQ217" s="3"/>
      <c r="AR217" s="3"/>
      <c r="AS217" s="3"/>
      <c r="AT217" s="35">
        <v>68</v>
      </c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</row>
    <row r="218" spans="1:73" ht="15" hidden="1">
      <c r="A218" s="589"/>
      <c r="B218" s="82" t="s">
        <v>230</v>
      </c>
      <c r="C218" s="87" t="s">
        <v>231</v>
      </c>
      <c r="D218" s="83"/>
      <c r="E218" s="84"/>
      <c r="F218" s="84"/>
      <c r="G218" s="84"/>
      <c r="H218" s="84"/>
      <c r="I218" s="84"/>
      <c r="J218" s="148"/>
      <c r="K218" s="171">
        <f>26400*S5</f>
        <v>69600</v>
      </c>
      <c r="L218" s="82" t="s">
        <v>674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0"/>
      <c r="AB218" s="3"/>
      <c r="AD218" s="30"/>
      <c r="AE218" s="30"/>
      <c r="AF218" s="30"/>
      <c r="AG218" s="127"/>
      <c r="AH218" s="259"/>
      <c r="AI218" s="31"/>
      <c r="AJ218" s="31"/>
      <c r="AK218" s="31"/>
      <c r="AL218" s="31"/>
      <c r="AM218" s="31"/>
      <c r="AN218" s="31"/>
      <c r="AO218" s="31"/>
      <c r="AP218" s="31"/>
      <c r="AQ218" s="3"/>
      <c r="AR218" s="3"/>
      <c r="AS218" s="3"/>
      <c r="AT218" s="35">
        <v>69</v>
      </c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</row>
    <row r="219" spans="1:73" ht="15.75" hidden="1" thickBot="1">
      <c r="A219" s="589"/>
      <c r="B219" s="82" t="s">
        <v>232</v>
      </c>
      <c r="C219" s="87" t="s">
        <v>233</v>
      </c>
      <c r="D219" s="83"/>
      <c r="E219" s="84"/>
      <c r="F219" s="84"/>
      <c r="G219" s="84"/>
      <c r="H219" s="84"/>
      <c r="I219" s="84"/>
      <c r="J219" s="148"/>
      <c r="K219" s="171">
        <f>30800*S5</f>
        <v>81200</v>
      </c>
      <c r="L219" s="82" t="s">
        <v>675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0"/>
      <c r="AB219" s="3"/>
      <c r="AD219" s="30"/>
      <c r="AE219" s="30"/>
      <c r="AF219" s="30"/>
      <c r="AG219" s="210"/>
      <c r="AH219" s="210"/>
      <c r="AI219" s="31"/>
      <c r="AJ219" s="31"/>
      <c r="AK219" s="31"/>
      <c r="AL219" s="31"/>
      <c r="AM219" s="31"/>
      <c r="AN219" s="31"/>
      <c r="AO219" s="31"/>
      <c r="AP219" s="31"/>
      <c r="AQ219" s="3"/>
      <c r="AR219" s="3"/>
      <c r="AS219" s="3"/>
      <c r="AT219" s="35">
        <v>70</v>
      </c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</row>
    <row r="220" spans="1:73" ht="18.75" hidden="1" thickTop="1">
      <c r="A220" s="589"/>
      <c r="B220" s="99" t="s">
        <v>234</v>
      </c>
      <c r="C220" s="80" t="s">
        <v>363</v>
      </c>
      <c r="D220" s="116"/>
      <c r="E220" s="116"/>
      <c r="F220" s="116"/>
      <c r="G220" s="116"/>
      <c r="H220" s="116"/>
      <c r="I220" s="116"/>
      <c r="J220" s="156"/>
      <c r="K220" s="172"/>
      <c r="L220" s="99" t="s">
        <v>234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0"/>
      <c r="AB220" s="3"/>
      <c r="AD220" s="30"/>
      <c r="AE220" s="30"/>
      <c r="AF220" s="30"/>
      <c r="AG220" s="127"/>
      <c r="AH220" s="127"/>
      <c r="AI220" s="31"/>
      <c r="AJ220" s="31"/>
      <c r="AK220" s="31"/>
      <c r="AL220" s="31"/>
      <c r="AM220" s="31"/>
      <c r="AN220" s="31"/>
      <c r="AO220" s="31"/>
      <c r="AP220" s="31"/>
      <c r="AQ220" s="3"/>
      <c r="AR220" s="3"/>
      <c r="AS220" s="3"/>
      <c r="AT220" s="35">
        <v>71</v>
      </c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</row>
    <row r="221" spans="1:73" ht="15" hidden="1">
      <c r="A221" s="589"/>
      <c r="B221" s="82" t="s">
        <v>235</v>
      </c>
      <c r="C221" s="87" t="s">
        <v>236</v>
      </c>
      <c r="D221" s="83"/>
      <c r="E221" s="84"/>
      <c r="F221" s="84"/>
      <c r="G221" s="84"/>
      <c r="H221" s="84"/>
      <c r="I221" s="84"/>
      <c r="J221" s="148"/>
      <c r="K221" s="171">
        <f>3300*S5</f>
        <v>8700</v>
      </c>
      <c r="L221" s="82" t="s">
        <v>676</v>
      </c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0"/>
      <c r="AB221" s="3"/>
      <c r="AD221" s="30"/>
      <c r="AE221" s="30"/>
      <c r="AF221" s="30"/>
      <c r="AG221" s="127"/>
      <c r="AH221" s="127"/>
      <c r="AI221" s="31"/>
      <c r="AJ221" s="31"/>
      <c r="AK221" s="31"/>
      <c r="AL221" s="31"/>
      <c r="AM221" s="31"/>
      <c r="AN221" s="31"/>
      <c r="AO221" s="31"/>
      <c r="AP221" s="31"/>
      <c r="AQ221" s="3"/>
      <c r="AR221" s="3"/>
      <c r="AS221" s="3"/>
      <c r="AT221" s="35">
        <v>72</v>
      </c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</row>
    <row r="222" spans="1:73" ht="15.75" hidden="1" thickBot="1">
      <c r="A222" s="589"/>
      <c r="B222" s="106" t="s">
        <v>237</v>
      </c>
      <c r="C222" s="107" t="s">
        <v>238</v>
      </c>
      <c r="D222" s="108"/>
      <c r="E222" s="109"/>
      <c r="F222" s="109"/>
      <c r="G222" s="109"/>
      <c r="H222" s="109"/>
      <c r="I222" s="109"/>
      <c r="J222" s="153"/>
      <c r="K222" s="175">
        <f>4400*S5</f>
        <v>11600</v>
      </c>
      <c r="L222" s="106" t="s">
        <v>677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0"/>
      <c r="AB222" s="3"/>
      <c r="AD222" s="30"/>
      <c r="AE222" s="30"/>
      <c r="AF222" s="30"/>
      <c r="AG222" s="127"/>
      <c r="AH222" s="127"/>
      <c r="AI222" s="31"/>
      <c r="AJ222" s="1008"/>
      <c r="AK222" s="1008"/>
      <c r="AL222" s="1008"/>
      <c r="AM222" s="848"/>
      <c r="AN222" s="31"/>
      <c r="AO222" s="31"/>
      <c r="AP222" s="31"/>
      <c r="AQ222" s="3"/>
      <c r="AR222" s="3"/>
      <c r="AS222" s="3"/>
      <c r="AT222" s="35">
        <v>73</v>
      </c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</row>
    <row r="223" spans="1:73" ht="12.75" hidden="1">
      <c r="A223" s="589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0"/>
      <c r="AB223" s="3"/>
      <c r="AD223" s="30"/>
      <c r="AE223" s="30"/>
      <c r="AF223" s="30"/>
      <c r="AG223" s="127"/>
      <c r="AH223" s="127"/>
      <c r="AI223" s="31"/>
      <c r="AJ223" s="1008"/>
      <c r="AK223" s="1008"/>
      <c r="AL223" s="1008"/>
      <c r="AM223" s="848"/>
      <c r="AN223" s="211"/>
      <c r="AO223" s="31"/>
      <c r="AP223" s="31"/>
      <c r="AQ223" s="3"/>
      <c r="AR223" s="3"/>
      <c r="AS223" s="3"/>
      <c r="AT223" s="35">
        <v>74</v>
      </c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</row>
    <row r="224" spans="1:73" ht="12.75" hidden="1">
      <c r="A224" s="589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0"/>
      <c r="AB224" s="3"/>
      <c r="AD224" s="30"/>
      <c r="AE224" s="30"/>
      <c r="AF224" s="30"/>
      <c r="AG224" s="210"/>
      <c r="AH224" s="210"/>
      <c r="AI224" s="31"/>
      <c r="AJ224" s="31"/>
      <c r="AK224" s="31"/>
      <c r="AL224" s="31"/>
      <c r="AM224" s="31"/>
      <c r="AN224" s="31"/>
      <c r="AO224" s="31"/>
      <c r="AP224" s="31"/>
      <c r="AQ224" s="3"/>
      <c r="AR224" s="3"/>
      <c r="AS224" s="3"/>
      <c r="AT224" s="35">
        <v>75</v>
      </c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</row>
    <row r="225" spans="1:73" ht="12.75" hidden="1">
      <c r="A225" s="589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0"/>
      <c r="AB225" s="3"/>
      <c r="AD225" s="30"/>
      <c r="AE225" s="30"/>
      <c r="AF225" s="30"/>
      <c r="AG225" s="127"/>
      <c r="AH225" s="127"/>
      <c r="AI225" s="31"/>
      <c r="AJ225" s="31"/>
      <c r="AK225" s="31"/>
      <c r="AL225" s="31"/>
      <c r="AM225" s="31"/>
      <c r="AN225" s="31"/>
      <c r="AO225" s="31"/>
      <c r="AP225" s="31"/>
      <c r="AQ225" s="3"/>
      <c r="AR225" s="3"/>
      <c r="AS225" s="3"/>
      <c r="AT225" s="35">
        <v>76</v>
      </c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</row>
    <row r="226" spans="1:73" ht="12.75" hidden="1">
      <c r="A226" s="589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0"/>
      <c r="AB226" s="3"/>
      <c r="AD226" s="30"/>
      <c r="AE226" s="30"/>
      <c r="AF226" s="30"/>
      <c r="AG226" s="127"/>
      <c r="AH226" s="58"/>
      <c r="AI226" s="31"/>
      <c r="AJ226" s="31"/>
      <c r="AK226" s="31"/>
      <c r="AL226" s="31"/>
      <c r="AM226" s="31"/>
      <c r="AN226" s="31"/>
      <c r="AO226" s="31"/>
      <c r="AP226" s="31"/>
      <c r="AQ226" s="3"/>
      <c r="AR226" s="3"/>
      <c r="AS226" s="3"/>
      <c r="AT226" s="35">
        <v>77</v>
      </c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</row>
    <row r="227" spans="1:73" ht="12.75" hidden="1">
      <c r="A227" s="589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0"/>
      <c r="AB227" s="3"/>
      <c r="AD227" s="30"/>
      <c r="AE227" s="30"/>
      <c r="AF227" s="30"/>
      <c r="AG227" s="127"/>
      <c r="AH227" s="58"/>
      <c r="AI227" s="31"/>
      <c r="AJ227" s="31"/>
      <c r="AK227" s="31"/>
      <c r="AL227" s="31"/>
      <c r="AM227" s="31"/>
      <c r="AN227" s="31"/>
      <c r="AO227" s="31"/>
      <c r="AP227" s="31"/>
      <c r="AQ227" s="3"/>
      <c r="AR227" s="3"/>
      <c r="AS227" s="3"/>
      <c r="AT227" s="35">
        <v>78</v>
      </c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</row>
    <row r="228" spans="1:73" ht="12.75" hidden="1">
      <c r="A228" s="589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0"/>
      <c r="AB228" s="3"/>
      <c r="AD228" s="30"/>
      <c r="AE228" s="30"/>
      <c r="AF228" s="30"/>
      <c r="AG228" s="30"/>
      <c r="AH228" s="127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5">
        <v>79</v>
      </c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</row>
    <row r="229" spans="1:73" ht="12.75" hidden="1">
      <c r="A229" s="589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0"/>
      <c r="AB229" s="3"/>
      <c r="AD229" s="30"/>
      <c r="AE229" s="30"/>
      <c r="AF229" s="30"/>
      <c r="AG229" s="30"/>
      <c r="AH229" s="127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5">
        <v>80</v>
      </c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</row>
    <row r="230" spans="1:73" ht="12.75" hidden="1">
      <c r="A230" s="589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0"/>
      <c r="AB230" s="3"/>
      <c r="AD230" s="30"/>
      <c r="AE230" s="30"/>
      <c r="AF230" s="30"/>
      <c r="AG230" s="127"/>
      <c r="AH230" s="127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5">
        <v>81</v>
      </c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</row>
    <row r="231" spans="1:73" ht="12.75" hidden="1">
      <c r="A231" s="589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0"/>
      <c r="AB231" s="3"/>
      <c r="AD231" s="30"/>
      <c r="AE231" s="30"/>
      <c r="AF231" s="30"/>
      <c r="AG231" s="127"/>
      <c r="AH231" s="58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5">
        <v>82</v>
      </c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</row>
    <row r="232" spans="1:73" ht="12.75" hidden="1">
      <c r="A232" s="589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0"/>
      <c r="AB232" s="3"/>
      <c r="AD232" s="30"/>
      <c r="AE232" s="30"/>
      <c r="AF232" s="30"/>
      <c r="AG232" s="127"/>
      <c r="AH232" s="127"/>
      <c r="AI232" s="31"/>
      <c r="AJ232" s="3"/>
      <c r="AK232" s="3"/>
      <c r="AL232" s="3"/>
      <c r="AM232" s="3"/>
      <c r="AN232" s="31"/>
      <c r="AO232" s="31"/>
      <c r="AP232" s="31"/>
      <c r="AQ232" s="31"/>
      <c r="AR232" s="31"/>
      <c r="AS232" s="31"/>
      <c r="AT232" s="35">
        <v>83</v>
      </c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</row>
    <row r="233" spans="1:73" ht="12.75" hidden="1">
      <c r="A233" s="589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0"/>
      <c r="AB233" s="3"/>
      <c r="AD233" s="30"/>
      <c r="AE233" s="30"/>
      <c r="AF233" s="30"/>
      <c r="AG233" s="210"/>
      <c r="AH233" s="210"/>
      <c r="AI233" s="31"/>
      <c r="AJ233" s="3"/>
      <c r="AK233" s="3"/>
      <c r="AL233" s="3"/>
      <c r="AM233" s="3"/>
      <c r="AN233" s="31"/>
      <c r="AO233" s="31"/>
      <c r="AP233" s="31"/>
      <c r="AQ233" s="31"/>
      <c r="AR233" s="31"/>
      <c r="AS233" s="31"/>
      <c r="AT233" s="35">
        <v>84</v>
      </c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</row>
    <row r="234" spans="1:73" ht="12.75" hidden="1">
      <c r="A234" s="589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0"/>
      <c r="AB234" s="3"/>
      <c r="AD234" s="30"/>
      <c r="AE234" s="30"/>
      <c r="AF234" s="30"/>
      <c r="AG234" s="127"/>
      <c r="AH234" s="127"/>
      <c r="AI234" s="31"/>
      <c r="AJ234" s="3"/>
      <c r="AK234" s="3"/>
      <c r="AL234" s="3"/>
      <c r="AM234" s="3"/>
      <c r="AN234" s="31"/>
      <c r="AO234" s="31"/>
      <c r="AP234" s="31"/>
      <c r="AQ234" s="31"/>
      <c r="AR234" s="31"/>
      <c r="AS234" s="31"/>
      <c r="AT234" s="35">
        <v>85</v>
      </c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</row>
    <row r="235" spans="1:73" ht="12.75" hidden="1">
      <c r="A235" s="589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0"/>
      <c r="AB235" s="3"/>
      <c r="AD235" s="30"/>
      <c r="AE235" s="30"/>
      <c r="AF235" s="30"/>
      <c r="AG235" s="127"/>
      <c r="AH235" s="127"/>
      <c r="AI235" s="31"/>
      <c r="AJ235" s="3"/>
      <c r="AK235" s="3"/>
      <c r="AL235" s="3"/>
      <c r="AM235" s="3"/>
      <c r="AN235" s="31"/>
      <c r="AO235" s="31"/>
      <c r="AP235" s="31"/>
      <c r="AQ235" s="31"/>
      <c r="AR235" s="31"/>
      <c r="AS235" s="31"/>
      <c r="AT235" s="35">
        <v>86</v>
      </c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</row>
    <row r="236" spans="1:73" ht="12.75" hidden="1">
      <c r="A236" s="589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0"/>
      <c r="AB236" s="3"/>
      <c r="AD236" s="30"/>
      <c r="AE236" s="30"/>
      <c r="AF236" s="30"/>
      <c r="AG236" s="30"/>
      <c r="AH236" s="30"/>
      <c r="AI236" s="31"/>
      <c r="AJ236" s="3"/>
      <c r="AK236" s="3"/>
      <c r="AL236" s="3"/>
      <c r="AM236" s="3"/>
      <c r="AN236" s="31"/>
      <c r="AO236" s="31"/>
      <c r="AP236" s="31"/>
      <c r="AQ236" s="31"/>
      <c r="AR236" s="31"/>
      <c r="AS236" s="31"/>
      <c r="AT236" s="35">
        <v>87</v>
      </c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</row>
    <row r="237" spans="1:73" ht="12.75" hidden="1">
      <c r="A237" s="589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0"/>
      <c r="AB237" s="3"/>
      <c r="AD237" s="30"/>
      <c r="AE237" s="30"/>
      <c r="AF237" s="30"/>
      <c r="AG237" s="30"/>
      <c r="AH237" s="30"/>
      <c r="AI237" s="31"/>
      <c r="AJ237" s="210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</row>
    <row r="238" spans="17:73" ht="12.75" hidden="1"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0"/>
      <c r="AB238" s="3"/>
      <c r="AD238" s="30"/>
      <c r="AE238" s="30"/>
      <c r="AF238" s="30"/>
      <c r="AG238" s="30"/>
      <c r="AH238" s="30"/>
      <c r="AI238" s="31"/>
      <c r="AJ238" s="31"/>
      <c r="AK238" s="31"/>
      <c r="AL238" s="31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</row>
    <row r="239" spans="17:73" ht="12.75" hidden="1"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0"/>
      <c r="AB239" s="3"/>
      <c r="AD239" s="30"/>
      <c r="AE239" s="30"/>
      <c r="AF239" s="30"/>
      <c r="AG239" s="30"/>
      <c r="AH239" s="31"/>
      <c r="AI239" s="31"/>
      <c r="AJ239" s="31"/>
      <c r="AK239" s="31"/>
      <c r="AL239" s="31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</row>
    <row r="240" spans="17:73" ht="12.75" hidden="1"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0"/>
      <c r="AB240" s="3"/>
      <c r="AD240" s="30"/>
      <c r="AE240" s="30"/>
      <c r="AF240" s="30"/>
      <c r="AG240" s="30"/>
      <c r="AH240" s="31"/>
      <c r="AI240" s="210"/>
      <c r="AJ240" s="31"/>
      <c r="AK240" s="3"/>
      <c r="AL240" s="31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</row>
    <row r="241" spans="17:73" ht="12.75" hidden="1"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0"/>
      <c r="AB241" s="3"/>
      <c r="AD241" s="30"/>
      <c r="AE241" s="30"/>
      <c r="AF241" s="30"/>
      <c r="AG241" s="30"/>
      <c r="AH241" s="31"/>
      <c r="AI241" s="31"/>
      <c r="AJ241" s="3"/>
      <c r="AK241" s="3"/>
      <c r="AL241" s="31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</row>
    <row r="242" spans="17:73" ht="12.75" hidden="1"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0"/>
      <c r="AB242" s="3"/>
      <c r="AD242" s="30"/>
      <c r="AE242" s="30"/>
      <c r="AF242" s="30"/>
      <c r="AG242" s="30"/>
      <c r="AH242" s="31"/>
      <c r="AI242" s="210"/>
      <c r="AJ242" s="43"/>
      <c r="AK242" s="3"/>
      <c r="AL242" s="31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</row>
    <row r="243" spans="17:73" ht="12.75" hidden="1"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0"/>
      <c r="AB243" s="3"/>
      <c r="AD243" s="30"/>
      <c r="AE243" s="30"/>
      <c r="AF243" s="30"/>
      <c r="AG243" s="30"/>
      <c r="AH243" s="347" t="s">
        <v>567</v>
      </c>
      <c r="AI243" s="31"/>
      <c r="AJ243" s="43"/>
      <c r="AK243" s="3"/>
      <c r="AL243" s="256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</row>
    <row r="244" spans="17:73" ht="12.75" hidden="1"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0"/>
      <c r="AB244" s="3"/>
      <c r="AD244" s="30"/>
      <c r="AE244" s="30"/>
      <c r="AF244" s="30"/>
      <c r="AG244" s="30"/>
      <c r="AH244" s="421">
        <f>'INGRESO DE DATOS'!$I$105</f>
        <v>11150</v>
      </c>
      <c r="AI244" s="31"/>
      <c r="AJ244" s="43"/>
      <c r="AK244" s="3"/>
      <c r="AL244" s="4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</row>
    <row r="245" spans="17:73" ht="12.75" hidden="1"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0"/>
      <c r="AB245" s="3"/>
      <c r="AD245" s="30"/>
      <c r="AE245" s="30"/>
      <c r="AF245" s="30"/>
      <c r="AG245" s="30"/>
      <c r="AH245" s="31"/>
      <c r="AI245" s="31"/>
      <c r="AJ245" s="43"/>
      <c r="AK245" s="3"/>
      <c r="AL245" s="4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</row>
    <row r="246" spans="17:73" ht="12.75" hidden="1"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0"/>
      <c r="AB246" s="3"/>
      <c r="AD246" s="30"/>
      <c r="AE246" s="30"/>
      <c r="AF246" s="30"/>
      <c r="AG246" s="30"/>
      <c r="AH246" s="31"/>
      <c r="AI246" s="31"/>
      <c r="AJ246" s="43"/>
      <c r="AK246" s="3"/>
      <c r="AL246" s="4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</row>
    <row r="247" spans="17:73" ht="12.75" hidden="1"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0"/>
      <c r="AB247" s="3"/>
      <c r="AD247" s="30"/>
      <c r="AE247" s="30"/>
      <c r="AF247" s="30"/>
      <c r="AG247" s="3"/>
      <c r="AH247" s="31"/>
      <c r="AI247" s="31"/>
      <c r="AJ247" s="43"/>
      <c r="AK247" s="3"/>
      <c r="AL247" s="4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</row>
    <row r="248" spans="17:73" ht="12.75" hidden="1"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0"/>
      <c r="AB248" s="3"/>
      <c r="AD248" s="30"/>
      <c r="AE248" s="30"/>
      <c r="AF248" s="30"/>
      <c r="AG248" s="30"/>
      <c r="AH248" s="31"/>
      <c r="AI248" s="31"/>
      <c r="AJ248" s="43"/>
      <c r="AK248" s="3"/>
      <c r="AL248" s="4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</row>
    <row r="249" spans="17:73" ht="12.75" hidden="1">
      <c r="Q249" s="255"/>
      <c r="R249" s="3"/>
      <c r="S249" s="3"/>
      <c r="T249" s="3"/>
      <c r="U249" s="3"/>
      <c r="V249" s="3"/>
      <c r="W249" s="3"/>
      <c r="X249" s="3"/>
      <c r="Y249" s="3"/>
      <c r="Z249" s="3"/>
      <c r="AA249" s="30"/>
      <c r="AB249" s="3"/>
      <c r="AD249" s="30"/>
      <c r="AE249" s="30"/>
      <c r="AF249" s="30"/>
      <c r="AG249" s="30"/>
      <c r="AH249" s="31"/>
      <c r="AI249" s="31"/>
      <c r="AJ249" s="43"/>
      <c r="AK249" s="3"/>
      <c r="AL249" s="4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</row>
    <row r="250" spans="17:73" ht="12.75" hidden="1"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0"/>
      <c r="AB250" s="3"/>
      <c r="AD250" s="30"/>
      <c r="AE250" s="30"/>
      <c r="AF250" s="30"/>
      <c r="AG250" s="30"/>
      <c r="AH250" s="30"/>
      <c r="AI250" s="3"/>
      <c r="AJ250" s="3"/>
      <c r="AK250" s="3"/>
      <c r="AL250" s="43"/>
      <c r="AM250" s="43"/>
      <c r="AN250" s="31"/>
      <c r="AO250" s="31"/>
      <c r="AP250" s="31"/>
      <c r="AQ250" s="31"/>
      <c r="AR250" s="31"/>
      <c r="AS250" s="31"/>
      <c r="AT250" s="31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</row>
    <row r="251" spans="17:73" ht="12.75" hidden="1"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0"/>
      <c r="AB251" s="3"/>
      <c r="AD251" s="30"/>
      <c r="AE251" s="30"/>
      <c r="AF251" s="30"/>
      <c r="AG251" s="30"/>
      <c r="AH251" s="30"/>
      <c r="AI251" s="31"/>
      <c r="AJ251" s="31"/>
      <c r="AK251" s="43"/>
      <c r="AL251" s="43"/>
      <c r="AM251" s="43"/>
      <c r="AN251" s="31"/>
      <c r="AO251" s="31"/>
      <c r="AP251" s="31"/>
      <c r="AQ251" s="31"/>
      <c r="AR251" s="31"/>
      <c r="AS251" s="31"/>
      <c r="AT251" s="31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</row>
    <row r="252" spans="17:73" ht="12.75" hidden="1"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0"/>
      <c r="AB252" s="3"/>
      <c r="AD252" s="30"/>
      <c r="AE252" s="30"/>
      <c r="AF252" s="30"/>
      <c r="AG252" s="127"/>
      <c r="AH252" s="127"/>
      <c r="AI252" s="31"/>
      <c r="AJ252" s="31"/>
      <c r="AK252" s="43"/>
      <c r="AL252" s="43"/>
      <c r="AM252" s="43"/>
      <c r="AN252" s="31"/>
      <c r="AO252" s="31"/>
      <c r="AP252" s="31"/>
      <c r="AQ252" s="31"/>
      <c r="AR252" s="31"/>
      <c r="AS252" s="31"/>
      <c r="AT252" s="31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</row>
    <row r="253" spans="17:73" ht="12.75" hidden="1"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0"/>
      <c r="AB253" s="3"/>
      <c r="AD253" s="30"/>
      <c r="AE253" s="30"/>
      <c r="AF253" s="30"/>
      <c r="AG253" s="127"/>
      <c r="AH253" s="127"/>
      <c r="AI253" s="31"/>
      <c r="AJ253" s="31"/>
      <c r="AK253" s="43"/>
      <c r="AL253" s="43"/>
      <c r="AM253" s="43"/>
      <c r="AN253" s="31"/>
      <c r="AO253" s="31"/>
      <c r="AP253" s="31"/>
      <c r="AQ253" s="31"/>
      <c r="AR253" s="31"/>
      <c r="AS253" s="31"/>
      <c r="AT253" s="31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</row>
    <row r="254" spans="17:73" ht="12.75" hidden="1"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0"/>
      <c r="AB254" s="3"/>
      <c r="AD254" s="30"/>
      <c r="AE254" s="30"/>
      <c r="AF254" s="30"/>
      <c r="AG254" s="253"/>
      <c r="AH254" s="253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4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255"/>
      <c r="BG254" s="255"/>
      <c r="BH254" s="255"/>
      <c r="BI254" s="255"/>
      <c r="BJ254" s="255"/>
      <c r="BK254" s="255"/>
      <c r="BL254" s="255"/>
      <c r="BM254" s="255"/>
      <c r="BN254" s="255"/>
      <c r="BO254" s="255"/>
      <c r="BP254" s="255"/>
      <c r="BQ254" s="255"/>
      <c r="BR254" s="255"/>
      <c r="BS254" s="255"/>
      <c r="BT254" s="255"/>
      <c r="BU254" s="255"/>
    </row>
    <row r="255" spans="17:73" ht="12.75" hidden="1"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0"/>
      <c r="AB255" s="3"/>
      <c r="AD255" s="30"/>
      <c r="AE255" s="30"/>
      <c r="AF255" s="30"/>
      <c r="AG255" s="43"/>
      <c r="AH255" s="43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</row>
    <row r="256" spans="17:73" ht="12.75" hidden="1"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0"/>
      <c r="AB256" s="3"/>
      <c r="AD256" s="30"/>
      <c r="AE256" s="30"/>
      <c r="AF256" s="30"/>
      <c r="AG256" s="127"/>
      <c r="AH256" s="127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</row>
    <row r="257" spans="17:73" ht="12.75" hidden="1"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0"/>
      <c r="AB257" s="3"/>
      <c r="AD257" s="30"/>
      <c r="AE257" s="30"/>
      <c r="AF257" s="30"/>
      <c r="AG257" s="127"/>
      <c r="AH257" s="127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</row>
    <row r="258" spans="17:73" ht="12.75" hidden="1"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0"/>
      <c r="AB258" s="3"/>
      <c r="AD258" s="30"/>
      <c r="AE258" s="30"/>
      <c r="AF258" s="30"/>
      <c r="AG258" s="127"/>
      <c r="AH258" s="127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</row>
    <row r="259" spans="17:73" ht="12.75" hidden="1"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0"/>
      <c r="AB259" s="3"/>
      <c r="AD259" s="30"/>
      <c r="AE259" s="30"/>
      <c r="AF259" s="30"/>
      <c r="AG259" s="127"/>
      <c r="AH259" s="127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</row>
    <row r="260" spans="17:73" ht="12.75" hidden="1"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0"/>
      <c r="AB260" s="3"/>
      <c r="AD260" s="30"/>
      <c r="AE260" s="30"/>
      <c r="AF260" s="30"/>
      <c r="AG260" s="127"/>
      <c r="AH260" s="127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</row>
    <row r="261" spans="17:73" ht="12.75" hidden="1"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0"/>
      <c r="AB261" s="3"/>
      <c r="AD261" s="30"/>
      <c r="AE261" s="30"/>
      <c r="AF261" s="30"/>
      <c r="AG261" s="127"/>
      <c r="AH261" s="127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</row>
    <row r="262" spans="17:73" ht="12.75" hidden="1"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0"/>
      <c r="AB262" s="3"/>
      <c r="AD262" s="30"/>
      <c r="AE262" s="30"/>
      <c r="AF262" s="30"/>
      <c r="AG262" s="30"/>
      <c r="AH262" s="30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</row>
    <row r="263" spans="17:73" ht="12.75" hidden="1"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0"/>
      <c r="AB263" s="3"/>
      <c r="AD263" s="30"/>
      <c r="AE263" s="30"/>
      <c r="AF263" s="30"/>
      <c r="AG263" s="30"/>
      <c r="AH263" s="30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</row>
    <row r="264" spans="17:73" ht="12.75" hidden="1"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0"/>
      <c r="AB264" s="3"/>
      <c r="AD264" s="30"/>
      <c r="AE264" s="30"/>
      <c r="AF264" s="30"/>
      <c r="AG264" s="3"/>
      <c r="AH264" s="3"/>
      <c r="AI264" s="3"/>
      <c r="AJ264" s="3"/>
      <c r="AK264" s="34"/>
      <c r="AL264" s="34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</row>
    <row r="265" spans="17:73" ht="12.75" hidden="1"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0"/>
      <c r="AB265" s="3"/>
      <c r="AD265" s="30"/>
      <c r="AE265" s="30"/>
      <c r="AF265" s="30"/>
      <c r="AG265" s="3"/>
      <c r="AH265" s="3"/>
      <c r="AI265" s="3"/>
      <c r="AJ265" s="3"/>
      <c r="AK265" s="37"/>
      <c r="AL265" s="34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</row>
    <row r="266" spans="17:73" ht="12.75" hidden="1"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0"/>
      <c r="AB266" s="3"/>
      <c r="AD266" s="30"/>
      <c r="AE266" s="30"/>
      <c r="AF266" s="30"/>
      <c r="AG266" s="210"/>
      <c r="AH266" s="3"/>
      <c r="AI266" s="3"/>
      <c r="AJ266" s="3"/>
      <c r="AK266" s="37"/>
      <c r="AL266" s="34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</row>
    <row r="267" spans="17:73" ht="12.75" hidden="1"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0"/>
      <c r="AB267" s="3"/>
      <c r="AD267" s="30"/>
      <c r="AE267" s="30"/>
      <c r="AF267" s="30"/>
      <c r="AG267" s="3"/>
      <c r="AH267" s="3"/>
      <c r="AI267" s="3"/>
      <c r="AJ267" s="3"/>
      <c r="AK267" s="37"/>
      <c r="AL267" s="34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</row>
    <row r="268" spans="17:73" ht="15" hidden="1"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0"/>
      <c r="AB268" s="3"/>
      <c r="AD268" s="30"/>
      <c r="AE268" s="30"/>
      <c r="AF268" s="30"/>
      <c r="AG268" s="3"/>
      <c r="AH268" s="3"/>
      <c r="AI268" s="3"/>
      <c r="AJ268" s="3"/>
      <c r="AK268" s="46"/>
      <c r="AL268" s="34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</row>
    <row r="269" spans="17:73" ht="12.75" hidden="1"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0"/>
      <c r="AB269" s="3"/>
      <c r="AD269" s="30"/>
      <c r="AE269" s="30"/>
      <c r="AF269" s="30"/>
      <c r="AG269" s="30"/>
      <c r="AH269" s="30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</row>
    <row r="270" spans="17:73" ht="12.75" hidden="1"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0"/>
      <c r="AB270" s="3"/>
      <c r="AD270" s="30"/>
      <c r="AE270" s="30"/>
      <c r="AF270" s="30"/>
      <c r="AG270" s="30"/>
      <c r="AH270" s="30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</row>
    <row r="271" spans="17:73" ht="12.75" hidden="1"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0"/>
      <c r="AB271" s="3"/>
      <c r="AD271" s="30"/>
      <c r="AE271" s="30"/>
      <c r="AF271" s="30"/>
      <c r="AG271" s="30"/>
      <c r="AH271" s="30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</row>
    <row r="272" spans="17:73" ht="12.75" hidden="1"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0"/>
      <c r="AB272" s="3"/>
      <c r="AD272" s="30"/>
      <c r="AE272" s="30"/>
      <c r="AF272" s="30"/>
      <c r="AG272" s="30"/>
      <c r="AH272" s="30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</row>
    <row r="273" spans="17:73" ht="12.75" hidden="1"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0"/>
      <c r="AB273" s="3"/>
      <c r="AD273" s="30"/>
      <c r="AE273" s="30"/>
      <c r="AF273" s="30"/>
      <c r="AG273" s="30"/>
      <c r="AH273" s="30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</row>
    <row r="274" spans="17:73" ht="12.75" hidden="1"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0"/>
      <c r="AB274" s="3"/>
      <c r="AD274" s="30"/>
      <c r="AE274" s="30"/>
      <c r="AF274" s="30"/>
      <c r="AG274" s="30"/>
      <c r="AH274" s="30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</row>
    <row r="275" spans="17:73" ht="12.75" hidden="1"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0"/>
      <c r="AB275" s="3"/>
      <c r="AD275" s="30"/>
      <c r="AE275" s="30"/>
      <c r="AF275" s="30"/>
      <c r="AG275" s="30"/>
      <c r="AH275" s="30"/>
      <c r="AI275" s="33"/>
      <c r="AJ275" s="3"/>
      <c r="AK275" s="3"/>
      <c r="AL275" s="3"/>
      <c r="AM275" s="3"/>
      <c r="AN275" s="3"/>
      <c r="AO275" s="3"/>
      <c r="AP275" s="3"/>
      <c r="AQ275" s="3"/>
      <c r="AR275" s="3"/>
      <c r="AS275" s="31"/>
      <c r="AT275" s="31"/>
      <c r="AU275" s="31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</row>
    <row r="276" spans="17:73" ht="12.75" hidden="1"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0"/>
      <c r="AB276" s="3"/>
      <c r="AD276" s="30"/>
      <c r="AE276" s="30"/>
      <c r="AF276" s="30"/>
      <c r="AG276" s="30"/>
      <c r="AH276" s="30"/>
      <c r="AI276" s="207"/>
      <c r="AJ276" s="3"/>
      <c r="AK276" s="3"/>
      <c r="AL276" s="3"/>
      <c r="AM276" s="3"/>
      <c r="AN276" s="3"/>
      <c r="AO276" s="3"/>
      <c r="AP276" s="3"/>
      <c r="AQ276" s="3"/>
      <c r="AR276" s="3"/>
      <c r="AS276" s="31"/>
      <c r="AT276" s="31"/>
      <c r="AU276" s="31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</row>
    <row r="277" spans="17:73" ht="12.75" hidden="1"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0"/>
      <c r="AB277" s="3"/>
      <c r="AD277" s="30"/>
      <c r="AE277" s="30"/>
      <c r="AF277" s="30"/>
      <c r="AG277" s="30"/>
      <c r="AH277" s="30"/>
      <c r="AI277" s="31"/>
      <c r="AJ277" s="3"/>
      <c r="AK277" s="3"/>
      <c r="AL277" s="3"/>
      <c r="AM277" s="3"/>
      <c r="AN277" s="3"/>
      <c r="AO277" s="3"/>
      <c r="AP277" s="3"/>
      <c r="AQ277" s="3"/>
      <c r="AR277" s="3"/>
      <c r="AS277" s="31"/>
      <c r="AT277" s="31"/>
      <c r="AU277" s="31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</row>
    <row r="278" spans="17:73" ht="12.75" hidden="1"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0"/>
      <c r="AB278" s="3"/>
      <c r="AD278" s="30"/>
      <c r="AE278" s="30"/>
      <c r="AF278" s="30"/>
      <c r="AG278" s="30"/>
      <c r="AH278" s="30"/>
      <c r="AI278" s="31"/>
      <c r="AJ278" s="3"/>
      <c r="AK278" s="3"/>
      <c r="AL278" s="3"/>
      <c r="AM278" s="3"/>
      <c r="AN278" s="3"/>
      <c r="AO278" s="3"/>
      <c r="AP278" s="3"/>
      <c r="AQ278" s="3"/>
      <c r="AR278" s="3"/>
      <c r="AS278" s="31"/>
      <c r="AT278" s="31"/>
      <c r="AU278" s="31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</row>
    <row r="279" spans="17:73" ht="12.75" hidden="1"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0"/>
      <c r="AB279" s="3"/>
      <c r="AD279" s="30"/>
      <c r="AE279" s="30"/>
      <c r="AF279" s="30"/>
      <c r="AG279" s="30"/>
      <c r="AH279" s="30"/>
      <c r="AI279" s="207"/>
      <c r="AJ279" s="3"/>
      <c r="AK279" s="3"/>
      <c r="AL279" s="3"/>
      <c r="AM279" s="3"/>
      <c r="AN279" s="3"/>
      <c r="AO279" s="3"/>
      <c r="AP279" s="3"/>
      <c r="AQ279" s="3"/>
      <c r="AR279" s="3"/>
      <c r="AS279" s="31"/>
      <c r="AT279" s="31"/>
      <c r="AU279" s="31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</row>
    <row r="280" spans="17:73" ht="12.75" hidden="1"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0"/>
      <c r="AB280" s="3"/>
      <c r="AD280" s="30"/>
      <c r="AE280" s="30"/>
      <c r="AF280" s="30"/>
      <c r="AG280" s="30"/>
      <c r="AH280" s="30"/>
      <c r="AI280" s="31"/>
      <c r="AJ280" s="3"/>
      <c r="AK280" s="3"/>
      <c r="AL280" s="3"/>
      <c r="AM280" s="3"/>
      <c r="AN280" s="3"/>
      <c r="AO280" s="3"/>
      <c r="AP280" s="3"/>
      <c r="AQ280" s="3"/>
      <c r="AR280" s="3"/>
      <c r="AS280" s="31"/>
      <c r="AT280" s="128"/>
      <c r="AU280" s="31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</row>
    <row r="281" spans="17:73" ht="12.75" hidden="1"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0"/>
      <c r="AB281" s="3"/>
      <c r="AD281" s="30"/>
      <c r="AE281" s="30"/>
      <c r="AF281" s="30"/>
      <c r="AG281" s="30"/>
      <c r="AH281" s="30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1"/>
      <c r="AT281" s="31"/>
      <c r="AU281" s="31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</row>
    <row r="282" spans="17:73" ht="12.75" hidden="1"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0"/>
      <c r="AB282" s="3"/>
      <c r="AD282" s="30"/>
      <c r="AE282" s="30"/>
      <c r="AF282" s="30"/>
      <c r="AG282" s="30"/>
      <c r="AH282" s="30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</row>
    <row r="283" spans="17:73" ht="12.75" hidden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0"/>
      <c r="AB283" s="3"/>
      <c r="AD283" s="30"/>
      <c r="AE283" s="30"/>
      <c r="AF283" s="30"/>
      <c r="AG283" s="30"/>
      <c r="AH283" s="30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</row>
    <row r="284" spans="17:73" ht="12.75" hidden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0"/>
      <c r="AB284" s="3"/>
      <c r="AD284" s="30"/>
      <c r="AE284" s="30"/>
      <c r="AF284" s="30"/>
      <c r="AG284" s="30"/>
      <c r="AH284" s="30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</row>
    <row r="285" spans="17:73" ht="12.75" hidden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0"/>
      <c r="AB285" s="3"/>
      <c r="AD285" s="30"/>
      <c r="AE285" s="30"/>
      <c r="AF285" s="30"/>
      <c r="AG285" s="30"/>
      <c r="AH285" s="30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</row>
    <row r="286" spans="17:73" ht="12.75" hidden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0"/>
      <c r="AB286" s="3"/>
      <c r="AD286" s="30"/>
      <c r="AE286" s="30"/>
      <c r="AF286" s="30"/>
      <c r="AG286" s="30"/>
      <c r="AH286" s="30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</row>
    <row r="287" spans="17:73" ht="12.75" hidden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0"/>
      <c r="AB287" s="3"/>
      <c r="AD287" s="30"/>
      <c r="AE287" s="30"/>
      <c r="AF287" s="30"/>
      <c r="AG287" s="30"/>
      <c r="AH287" s="30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</row>
    <row r="288" spans="17:73" ht="12.75" hidden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0"/>
      <c r="AB288" s="3"/>
      <c r="AD288" s="30"/>
      <c r="AE288" s="30"/>
      <c r="AF288" s="30"/>
      <c r="AG288" s="30"/>
      <c r="AH288" s="30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</row>
    <row r="289" spans="17:73" ht="12.75" hidden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0"/>
      <c r="AB289" s="3"/>
      <c r="AD289" s="30"/>
      <c r="AE289" s="30"/>
      <c r="AF289" s="30"/>
      <c r="AG289" s="30"/>
      <c r="AH289" s="30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</row>
    <row r="290" spans="17:73" ht="12.75" hidden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0"/>
      <c r="AB290" s="3"/>
      <c r="AD290" s="30"/>
      <c r="AE290" s="30"/>
      <c r="AF290" s="30"/>
      <c r="AG290" s="30"/>
      <c r="AH290" s="30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</row>
    <row r="291" spans="17:73" ht="12.75" hidden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0"/>
      <c r="AB291" s="3"/>
      <c r="AD291" s="30"/>
      <c r="AE291" s="30"/>
      <c r="AF291" s="30"/>
      <c r="AG291" s="30"/>
      <c r="AH291" s="30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</row>
    <row r="292" spans="17:73" ht="12.75" hidden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0"/>
      <c r="AB292" s="3"/>
      <c r="AD292" s="30"/>
      <c r="AE292" s="30"/>
      <c r="AF292" s="30"/>
      <c r="AG292" s="30"/>
      <c r="AH292" s="30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</row>
    <row r="293" spans="17:73" ht="12.75" hidden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0"/>
      <c r="AB293" s="3"/>
      <c r="AD293" s="30"/>
      <c r="AE293" s="30"/>
      <c r="AF293" s="30"/>
      <c r="AG293" s="30"/>
      <c r="AH293" s="30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</row>
    <row r="294" spans="17:73" ht="12.75" hidden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0"/>
      <c r="AB294" s="3"/>
      <c r="AD294" s="30"/>
      <c r="AE294" s="30"/>
      <c r="AF294" s="30"/>
      <c r="AG294" s="30"/>
      <c r="AH294" s="30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</row>
    <row r="295" spans="17:73" ht="12.75" hidden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0"/>
      <c r="AB295" s="3"/>
      <c r="AD295" s="30"/>
      <c r="AE295" s="30"/>
      <c r="AF295" s="30"/>
      <c r="AG295" s="30"/>
      <c r="AH295" s="30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</row>
    <row r="296" spans="17:73" ht="12.75" hidden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0"/>
      <c r="AB296" s="3"/>
      <c r="AD296" s="30"/>
      <c r="AE296" s="30"/>
      <c r="AF296" s="30"/>
      <c r="AG296" s="30"/>
      <c r="AH296" s="30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</row>
    <row r="297" spans="17:73" ht="12.75" hidden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0"/>
      <c r="AB297" s="3"/>
      <c r="AD297" s="30"/>
      <c r="AE297" s="30"/>
      <c r="AF297" s="30"/>
      <c r="AG297" s="30"/>
      <c r="AH297" s="30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</row>
    <row r="298" spans="17:73" ht="12.75" hidden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0"/>
      <c r="AB298" s="3"/>
      <c r="AD298" s="30"/>
      <c r="AE298" s="30"/>
      <c r="AF298" s="30"/>
      <c r="AG298" s="30"/>
      <c r="AH298" s="30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</row>
    <row r="299" spans="17:73" ht="12.75" hidden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0"/>
      <c r="AB299" s="3"/>
      <c r="AD299" s="30"/>
      <c r="AE299" s="30"/>
      <c r="AF299" s="30"/>
      <c r="AG299" s="30"/>
      <c r="AH299" s="30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</row>
    <row r="300" spans="17:73" ht="12.75" hidden="1"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0"/>
      <c r="AB300" s="3"/>
      <c r="AD300" s="30"/>
      <c r="AE300" s="30"/>
      <c r="AF300" s="30"/>
      <c r="AG300" s="30"/>
      <c r="AH300" s="30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</row>
    <row r="301" spans="17:73" ht="12.75" hidden="1"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0"/>
      <c r="AB301" s="3"/>
      <c r="AD301" s="30"/>
      <c r="AE301" s="30"/>
      <c r="AF301" s="30"/>
      <c r="AG301" s="30"/>
      <c r="AH301" s="30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</row>
    <row r="302" spans="17:73" ht="12.75" hidden="1"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0"/>
      <c r="AB302" s="3"/>
      <c r="AD302" s="30"/>
      <c r="AE302" s="30"/>
      <c r="AF302" s="30"/>
      <c r="AG302" s="30"/>
      <c r="AH302" s="30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</row>
    <row r="303" spans="17:73" ht="12.75" hidden="1"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0"/>
      <c r="AB303" s="3"/>
      <c r="AD303" s="30"/>
      <c r="AE303" s="30"/>
      <c r="AF303" s="30"/>
      <c r="AG303" s="30"/>
      <c r="AH303" s="30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</row>
    <row r="304" spans="17:73" ht="12.75" hidden="1"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0"/>
      <c r="AB304" s="3"/>
      <c r="AD304" s="30"/>
      <c r="AE304" s="30"/>
      <c r="AF304" s="30"/>
      <c r="AG304" s="30"/>
      <c r="AH304" s="30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</row>
    <row r="305" spans="17:73" ht="12.75" hidden="1"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0"/>
      <c r="AB305" s="3"/>
      <c r="AD305" s="30"/>
      <c r="AE305" s="30"/>
      <c r="AF305" s="30"/>
      <c r="AG305" s="30"/>
      <c r="AH305" s="30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</row>
    <row r="306" spans="17:73" ht="12.75" hidden="1"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0"/>
      <c r="AB306" s="3"/>
      <c r="AD306" s="30"/>
      <c r="AE306" s="30"/>
      <c r="AF306" s="30"/>
      <c r="AG306" s="30"/>
      <c r="AH306" s="30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</row>
    <row r="307" spans="17:73" ht="12.75" hidden="1"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0"/>
      <c r="AB307" s="3"/>
      <c r="AD307" s="30"/>
      <c r="AE307" s="30"/>
      <c r="AF307" s="30"/>
      <c r="AG307" s="30"/>
      <c r="AH307" s="30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</row>
    <row r="308" spans="17:73" ht="12.75" hidden="1"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0"/>
      <c r="AB308" s="3"/>
      <c r="AD308" s="30"/>
      <c r="AE308" s="30"/>
      <c r="AF308" s="30"/>
      <c r="AG308" s="30"/>
      <c r="AH308" s="30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</row>
    <row r="309" spans="17:73" ht="12.75" hidden="1"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0"/>
      <c r="AB309" s="3"/>
      <c r="AD309" s="30"/>
      <c r="AE309" s="30"/>
      <c r="AF309" s="30"/>
      <c r="AG309" s="30"/>
      <c r="AH309" s="30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</row>
    <row r="310" spans="17:73" ht="12.75" hidden="1"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0"/>
      <c r="AB310" s="3"/>
      <c r="AD310" s="30"/>
      <c r="AE310" s="30"/>
      <c r="AF310" s="30"/>
      <c r="AG310" s="30"/>
      <c r="AH310" s="30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</row>
    <row r="311" spans="17:73" ht="12.75" hidden="1"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0"/>
      <c r="AB311" s="3"/>
      <c r="AD311" s="30"/>
      <c r="AE311" s="30"/>
      <c r="AF311" s="30"/>
      <c r="AG311" s="30"/>
      <c r="AH311" s="30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</row>
    <row r="312" spans="2:73" ht="20.25" hidden="1">
      <c r="B312" s="871"/>
      <c r="C312" s="871"/>
      <c r="D312" s="871"/>
      <c r="E312" s="871"/>
      <c r="F312" s="871"/>
      <c r="G312" s="871"/>
      <c r="H312" s="871"/>
      <c r="I312" s="871"/>
      <c r="J312" s="872"/>
      <c r="K312" s="872"/>
      <c r="L312" s="872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0"/>
      <c r="AB312" s="3"/>
      <c r="AD312" s="30"/>
      <c r="AE312" s="30"/>
      <c r="AF312" s="30"/>
      <c r="AG312" s="30"/>
      <c r="AH312" s="30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</row>
    <row r="313" spans="2:73" ht="27.75" hidden="1">
      <c r="B313" s="873"/>
      <c r="C313" s="873"/>
      <c r="D313" s="873"/>
      <c r="E313" s="874"/>
      <c r="F313" s="874"/>
      <c r="G313" s="874"/>
      <c r="H313" s="874"/>
      <c r="I313" s="874"/>
      <c r="J313" s="875"/>
      <c r="K313" s="875"/>
      <c r="L313" s="875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0"/>
      <c r="AB313" s="3"/>
      <c r="AD313" s="30"/>
      <c r="AE313" s="30"/>
      <c r="AF313" s="30"/>
      <c r="AG313" s="30"/>
      <c r="AH313" s="30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</row>
    <row r="314" spans="2:73" ht="12.75" hidden="1">
      <c r="B314" s="870"/>
      <c r="C314" s="870"/>
      <c r="D314" s="870"/>
      <c r="E314" s="870"/>
      <c r="F314" s="870"/>
      <c r="G314" s="870"/>
      <c r="H314" s="870"/>
      <c r="I314" s="870"/>
      <c r="J314" s="870"/>
      <c r="K314" s="870"/>
      <c r="L314" s="870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0"/>
      <c r="AB314" s="3"/>
      <c r="AD314" s="30"/>
      <c r="AE314" s="30"/>
      <c r="AF314" s="30"/>
      <c r="AG314" s="30"/>
      <c r="AH314" s="30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</row>
    <row r="315" spans="2:73" ht="18.75" hidden="1">
      <c r="B315" s="874"/>
      <c r="C315" s="874"/>
      <c r="D315" s="874"/>
      <c r="E315" s="876"/>
      <c r="F315" s="876"/>
      <c r="G315" s="876"/>
      <c r="H315" s="876"/>
      <c r="I315" s="876"/>
      <c r="J315" s="876"/>
      <c r="K315" s="876"/>
      <c r="L315" s="876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0"/>
      <c r="AB315" s="3"/>
      <c r="AD315" s="30"/>
      <c r="AE315" s="30"/>
      <c r="AF315" s="30"/>
      <c r="AG315" s="30"/>
      <c r="AH315" s="30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</row>
    <row r="316" spans="17:73" ht="12.75" hidden="1"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0"/>
      <c r="AB316" s="3"/>
      <c r="AD316" s="30"/>
      <c r="AE316" s="30"/>
      <c r="AF316" s="30"/>
      <c r="AG316" s="30"/>
      <c r="AH316" s="30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</row>
    <row r="317" spans="17:73" ht="12.75" hidden="1"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0"/>
      <c r="AB317" s="3"/>
      <c r="AD317" s="30"/>
      <c r="AE317" s="30"/>
      <c r="AF317" s="30"/>
      <c r="AG317" s="30"/>
      <c r="AH317" s="30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</row>
    <row r="318" spans="17:73" ht="12.75" hidden="1"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0"/>
      <c r="AB318" s="3"/>
      <c r="AD318" s="30"/>
      <c r="AE318" s="30"/>
      <c r="AF318" s="30"/>
      <c r="AG318" s="30"/>
      <c r="AH318" s="30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</row>
    <row r="319" spans="17:73" ht="12.75" hidden="1"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0"/>
      <c r="AB319" s="3"/>
      <c r="AD319" s="30"/>
      <c r="AE319" s="30"/>
      <c r="AF319" s="30"/>
      <c r="AG319" s="30"/>
      <c r="AH319" s="30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</row>
    <row r="320" spans="17:73" ht="12.75" hidden="1"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0"/>
      <c r="AB320" s="3"/>
      <c r="AD320" s="30"/>
      <c r="AE320" s="30"/>
      <c r="AF320" s="30"/>
      <c r="AG320" s="30"/>
      <c r="AH320" s="30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</row>
    <row r="321" spans="17:73" ht="12.75" hidden="1"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0"/>
      <c r="AB321" s="3"/>
      <c r="AD321" s="30"/>
      <c r="AE321" s="30"/>
      <c r="AF321" s="30"/>
      <c r="AG321" s="30"/>
      <c r="AH321" s="30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</row>
    <row r="322" spans="17:73" ht="12.75" hidden="1"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0"/>
      <c r="AB322" s="3"/>
      <c r="AD322" s="30"/>
      <c r="AE322" s="30"/>
      <c r="AF322" s="30"/>
      <c r="AG322" s="30"/>
      <c r="AH322" s="30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</row>
    <row r="323" spans="17:73" ht="12.75" hidden="1"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0"/>
      <c r="AB323" s="3"/>
      <c r="AD323" s="30"/>
      <c r="AE323" s="30"/>
      <c r="AF323" s="30"/>
      <c r="AG323" s="30"/>
      <c r="AH323" s="30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</row>
    <row r="324" spans="17:73" ht="12.75" hidden="1"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0"/>
      <c r="AB324" s="3"/>
      <c r="AD324" s="30"/>
      <c r="AE324" s="30"/>
      <c r="AF324" s="30"/>
      <c r="AG324" s="30"/>
      <c r="AH324" s="30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</row>
    <row r="325" spans="17:73" ht="12.75" hidden="1"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0"/>
      <c r="AB325" s="3"/>
      <c r="AD325" s="30"/>
      <c r="AE325" s="30"/>
      <c r="AF325" s="30"/>
      <c r="AG325" s="30"/>
      <c r="AH325" s="30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</row>
    <row r="326" spans="17:73" ht="12.75" hidden="1"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0"/>
      <c r="AB326" s="3"/>
      <c r="AD326" s="30"/>
      <c r="AE326" s="30"/>
      <c r="AF326" s="30"/>
      <c r="AG326" s="30"/>
      <c r="AH326" s="30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</row>
    <row r="327" spans="17:73" ht="12.75" hidden="1"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0"/>
      <c r="AB327" s="3"/>
      <c r="AD327" s="30"/>
      <c r="AE327" s="30"/>
      <c r="AF327" s="30"/>
      <c r="AG327" s="30"/>
      <c r="AH327" s="30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</row>
    <row r="328" spans="17:73" ht="12.75" hidden="1"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0"/>
      <c r="AB328" s="3"/>
      <c r="AD328" s="30"/>
      <c r="AE328" s="30"/>
      <c r="AF328" s="30"/>
      <c r="AG328" s="30"/>
      <c r="AH328" s="30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</row>
    <row r="329" spans="17:73" ht="12.75" hidden="1"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0"/>
      <c r="AB329" s="3"/>
      <c r="AD329" s="30"/>
      <c r="AE329" s="30"/>
      <c r="AF329" s="30"/>
      <c r="AG329" s="30"/>
      <c r="AH329" s="30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</row>
    <row r="330" spans="17:73" ht="12.75" hidden="1"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0"/>
      <c r="AB330" s="3"/>
      <c r="AD330" s="30"/>
      <c r="AE330" s="30"/>
      <c r="AF330" s="30"/>
      <c r="AG330" s="30"/>
      <c r="AH330" s="30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</row>
    <row r="331" spans="17:73" ht="12.75" hidden="1"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0"/>
      <c r="AB331" s="3"/>
      <c r="AD331" s="30"/>
      <c r="AE331" s="30"/>
      <c r="AF331" s="30"/>
      <c r="AG331" s="30"/>
      <c r="AH331" s="30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</row>
    <row r="332" spans="17:73" ht="12.75" hidden="1"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0"/>
      <c r="AB332" s="3"/>
      <c r="AD332" s="30"/>
      <c r="AE332" s="30"/>
      <c r="AF332" s="30"/>
      <c r="AG332" s="30"/>
      <c r="AH332" s="30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</row>
    <row r="333" spans="17:73" ht="12.75" hidden="1"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0"/>
      <c r="AB333" s="3"/>
      <c r="AD333" s="30"/>
      <c r="AE333" s="30"/>
      <c r="AF333" s="30"/>
      <c r="AG333" s="30"/>
      <c r="AH333" s="30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</row>
    <row r="334" spans="17:73" ht="12.75" hidden="1"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0"/>
      <c r="AB334" s="3"/>
      <c r="AD334" s="30"/>
      <c r="AE334" s="30"/>
      <c r="AF334" s="30"/>
      <c r="AG334" s="30"/>
      <c r="AH334" s="30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</row>
    <row r="335" spans="17:73" ht="12.75" hidden="1"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0"/>
      <c r="AB335" s="3"/>
      <c r="AD335" s="30"/>
      <c r="AE335" s="30"/>
      <c r="AF335" s="30"/>
      <c r="AG335" s="30"/>
      <c r="AH335" s="30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</row>
    <row r="336" spans="17:73" ht="12.75" hidden="1"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0"/>
      <c r="AB336" s="3"/>
      <c r="AD336" s="30"/>
      <c r="AE336" s="30"/>
      <c r="AF336" s="30"/>
      <c r="AG336" s="30"/>
      <c r="AH336" s="30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</row>
    <row r="337" spans="17:73" ht="12.75" hidden="1"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0"/>
      <c r="AB337" s="3"/>
      <c r="AD337" s="30"/>
      <c r="AE337" s="30"/>
      <c r="AF337" s="30"/>
      <c r="AG337" s="30"/>
      <c r="AH337" s="30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</row>
    <row r="338" spans="17:73" ht="12.75" hidden="1"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0"/>
      <c r="AB338" s="3"/>
      <c r="AD338" s="30"/>
      <c r="AE338" s="30"/>
      <c r="AF338" s="30"/>
      <c r="AG338" s="30"/>
      <c r="AH338" s="30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</row>
    <row r="339" spans="17:73" ht="12.75" hidden="1"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0"/>
      <c r="AB339" s="3"/>
      <c r="AD339" s="30"/>
      <c r="AE339" s="30"/>
      <c r="AF339" s="30"/>
      <c r="AG339" s="30"/>
      <c r="AH339" s="30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</row>
    <row r="340" spans="17:73" ht="12.75" hidden="1"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0"/>
      <c r="AB340" s="3"/>
      <c r="AD340" s="30"/>
      <c r="AE340" s="30"/>
      <c r="AF340" s="30"/>
      <c r="AG340" s="30"/>
      <c r="AH340" s="30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</row>
    <row r="341" spans="17:73" ht="12.75" hidden="1"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0"/>
      <c r="AB341" s="3"/>
      <c r="AD341" s="30"/>
      <c r="AE341" s="30"/>
      <c r="AF341" s="30"/>
      <c r="AG341" s="30"/>
      <c r="AH341" s="30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</row>
    <row r="342" spans="17:73" ht="12.75" hidden="1"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0"/>
      <c r="AB342" s="3"/>
      <c r="AD342" s="30"/>
      <c r="AE342" s="30"/>
      <c r="AF342" s="30"/>
      <c r="AG342" s="30"/>
      <c r="AH342" s="30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</row>
    <row r="343" spans="17:73" ht="12.75" hidden="1"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0"/>
      <c r="AB343" s="3"/>
      <c r="AD343" s="30"/>
      <c r="AE343" s="30"/>
      <c r="AF343" s="30"/>
      <c r="AG343" s="30"/>
      <c r="AH343" s="30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</row>
    <row r="344" spans="17:73" ht="12.75" hidden="1"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0"/>
      <c r="AB344" s="3"/>
      <c r="AD344" s="30"/>
      <c r="AE344" s="30"/>
      <c r="AF344" s="30"/>
      <c r="AG344" s="30"/>
      <c r="AH344" s="30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</row>
    <row r="345" spans="17:73" ht="12.75" hidden="1"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0"/>
      <c r="AB345" s="3"/>
      <c r="AD345" s="30"/>
      <c r="AE345" s="30"/>
      <c r="AF345" s="30"/>
      <c r="AG345" s="30"/>
      <c r="AH345" s="30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</row>
    <row r="346" spans="17:73" ht="12.75" hidden="1"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0"/>
      <c r="AB346" s="3"/>
      <c r="AD346" s="30"/>
      <c r="AE346" s="30"/>
      <c r="AF346" s="30"/>
      <c r="AG346" s="30"/>
      <c r="AH346" s="30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</row>
    <row r="347" spans="17:73" ht="12.75" hidden="1"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0"/>
      <c r="AB347" s="3"/>
      <c r="AD347" s="30"/>
      <c r="AE347" s="30"/>
      <c r="AF347" s="30"/>
      <c r="AG347" s="30"/>
      <c r="AH347" s="30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</row>
    <row r="348" spans="17:73" ht="12.75" hidden="1"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0"/>
      <c r="AB348" s="3"/>
      <c r="AD348" s="30"/>
      <c r="AE348" s="30"/>
      <c r="AF348" s="30"/>
      <c r="AG348" s="30"/>
      <c r="AH348" s="30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</row>
    <row r="349" spans="17:73" ht="12.75" hidden="1"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0"/>
      <c r="AB349" s="3"/>
      <c r="AD349" s="30"/>
      <c r="AE349" s="30"/>
      <c r="AF349" s="30"/>
      <c r="AG349" s="30"/>
      <c r="AH349" s="30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</row>
    <row r="350" spans="17:73" ht="12.75" hidden="1"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0"/>
      <c r="AB350" s="3"/>
      <c r="AD350" s="30"/>
      <c r="AE350" s="30"/>
      <c r="AF350" s="30"/>
      <c r="AG350" s="30"/>
      <c r="AH350" s="30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</row>
    <row r="351" spans="17:73" ht="12.75" hidden="1"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0"/>
      <c r="AB351" s="3"/>
      <c r="AD351" s="30"/>
      <c r="AE351" s="30"/>
      <c r="AF351" s="30"/>
      <c r="AG351" s="30"/>
      <c r="AH351" s="30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</row>
    <row r="352" spans="17:73" ht="12.75" hidden="1"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0"/>
      <c r="AB352" s="3"/>
      <c r="AD352" s="30"/>
      <c r="AE352" s="30"/>
      <c r="AF352" s="30"/>
      <c r="AG352" s="30"/>
      <c r="AH352" s="30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</row>
    <row r="353" spans="17:73" ht="12.75" hidden="1"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0"/>
      <c r="AB353" s="3"/>
      <c r="AD353" s="30"/>
      <c r="AE353" s="30"/>
      <c r="AF353" s="30"/>
      <c r="AG353" s="30"/>
      <c r="AH353" s="30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</row>
    <row r="354" spans="17:73" ht="12.75" hidden="1"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0"/>
      <c r="AB354" s="3"/>
      <c r="AD354" s="30"/>
      <c r="AE354" s="30"/>
      <c r="AF354" s="30"/>
      <c r="AG354" s="30"/>
      <c r="AH354" s="30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</row>
    <row r="355" spans="17:73" ht="12.75" hidden="1"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0"/>
      <c r="AB355" s="3"/>
      <c r="AD355" s="30"/>
      <c r="AE355" s="30"/>
      <c r="AF355" s="30"/>
      <c r="AG355" s="30"/>
      <c r="AH355" s="30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</row>
    <row r="356" spans="17:73" ht="12.75" hidden="1"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0"/>
      <c r="AB356" s="3"/>
      <c r="AD356" s="30"/>
      <c r="AE356" s="30"/>
      <c r="AF356" s="30"/>
      <c r="AG356" s="30"/>
      <c r="AH356" s="30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</row>
    <row r="357" spans="17:73" ht="12.75" hidden="1"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0"/>
      <c r="AB357" s="3"/>
      <c r="AD357" s="30"/>
      <c r="AE357" s="30"/>
      <c r="AF357" s="30"/>
      <c r="AG357" s="30"/>
      <c r="AH357" s="30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</row>
    <row r="358" spans="17:73" ht="12.75" hidden="1"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0"/>
      <c r="AB358" s="3"/>
      <c r="AD358" s="30"/>
      <c r="AE358" s="30"/>
      <c r="AF358" s="30"/>
      <c r="AG358" s="30"/>
      <c r="AH358" s="30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</row>
    <row r="359" spans="17:73" ht="12.75" hidden="1"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0"/>
      <c r="AB359" s="3"/>
      <c r="AD359" s="30"/>
      <c r="AE359" s="30"/>
      <c r="AF359" s="30"/>
      <c r="AG359" s="30"/>
      <c r="AH359" s="30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</row>
    <row r="360" spans="17:73" ht="12.75" hidden="1"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0"/>
      <c r="AB360" s="3"/>
      <c r="AD360" s="30"/>
      <c r="AE360" s="30"/>
      <c r="AF360" s="30"/>
      <c r="AG360" s="30"/>
      <c r="AH360" s="30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</row>
    <row r="361" spans="17:73" ht="12.75" hidden="1"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0"/>
      <c r="AB361" s="3"/>
      <c r="AD361" s="30"/>
      <c r="AE361" s="30"/>
      <c r="AF361" s="30"/>
      <c r="AG361" s="30"/>
      <c r="AH361" s="30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</row>
    <row r="362" spans="17:73" ht="12.75" hidden="1"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0"/>
      <c r="AB362" s="3"/>
      <c r="AD362" s="30"/>
      <c r="AE362" s="30"/>
      <c r="AF362" s="30"/>
      <c r="AG362" s="30"/>
      <c r="AH362" s="30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</row>
    <row r="363" spans="17:73" ht="12.75" hidden="1"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0"/>
      <c r="AB363" s="3"/>
      <c r="AD363" s="30"/>
      <c r="AE363" s="30"/>
      <c r="AF363" s="30"/>
      <c r="AG363" s="30"/>
      <c r="AH363" s="30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</row>
    <row r="364" spans="17:73" ht="12.75" hidden="1"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0"/>
      <c r="AB364" s="3"/>
      <c r="AD364" s="30"/>
      <c r="AE364" s="30"/>
      <c r="AF364" s="30"/>
      <c r="AG364" s="30"/>
      <c r="AH364" s="30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</row>
    <row r="365" spans="17:73" ht="12.75" hidden="1"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0"/>
      <c r="AB365" s="3"/>
      <c r="AD365" s="30"/>
      <c r="AE365" s="30"/>
      <c r="AF365" s="30"/>
      <c r="AG365" s="30"/>
      <c r="AH365" s="30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</row>
    <row r="366" spans="17:73" ht="12.75" hidden="1"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0"/>
      <c r="AB366" s="3"/>
      <c r="AD366" s="30"/>
      <c r="AE366" s="30"/>
      <c r="AF366" s="30"/>
      <c r="AG366" s="30"/>
      <c r="AH366" s="30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</row>
    <row r="367" spans="17:73" ht="12.75" hidden="1"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0"/>
      <c r="AB367" s="3"/>
      <c r="AD367" s="30"/>
      <c r="AE367" s="30"/>
      <c r="AF367" s="30"/>
      <c r="AG367" s="30"/>
      <c r="AH367" s="30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</row>
    <row r="368" spans="17:73" ht="12.75" hidden="1"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0"/>
      <c r="AB368" s="3"/>
      <c r="AD368" s="30"/>
      <c r="AE368" s="30"/>
      <c r="AF368" s="30"/>
      <c r="AG368" s="30"/>
      <c r="AH368" s="30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</row>
    <row r="369" spans="17:73" ht="12.75" hidden="1"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0"/>
      <c r="AB369" s="3"/>
      <c r="AD369" s="30"/>
      <c r="AE369" s="30"/>
      <c r="AF369" s="30"/>
      <c r="AG369" s="30"/>
      <c r="AH369" s="30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</row>
    <row r="370" spans="17:73" ht="12.75" hidden="1"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0"/>
      <c r="AB370" s="3"/>
      <c r="AD370" s="30"/>
      <c r="AE370" s="30"/>
      <c r="AF370" s="30"/>
      <c r="AG370" s="30"/>
      <c r="AH370" s="30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</row>
    <row r="371" spans="17:73" ht="12.75" hidden="1"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0"/>
      <c r="AB371" s="3"/>
      <c r="AD371" s="30"/>
      <c r="AE371" s="30"/>
      <c r="AF371" s="30"/>
      <c r="AG371" s="30"/>
      <c r="AH371" s="30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</row>
    <row r="372" spans="17:73" ht="12.75" hidden="1"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0"/>
      <c r="AB372" s="3"/>
      <c r="AD372" s="30"/>
      <c r="AE372" s="30"/>
      <c r="AF372" s="30"/>
      <c r="AG372" s="30"/>
      <c r="AH372" s="30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</row>
    <row r="373" spans="17:73" ht="12.75" hidden="1"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0"/>
      <c r="AB373" s="3"/>
      <c r="AD373" s="30"/>
      <c r="AE373" s="30"/>
      <c r="AF373" s="30"/>
      <c r="AG373" s="30"/>
      <c r="AH373" s="30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</row>
    <row r="374" spans="17:73" ht="12.75" hidden="1"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0"/>
      <c r="AB374" s="3"/>
      <c r="AD374" s="30"/>
      <c r="AE374" s="30"/>
      <c r="AF374" s="30"/>
      <c r="AG374" s="30"/>
      <c r="AH374" s="30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</row>
    <row r="375" spans="17:73" ht="12.75" hidden="1"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0"/>
      <c r="AB375" s="3"/>
      <c r="AD375" s="30"/>
      <c r="AE375" s="30"/>
      <c r="AF375" s="30"/>
      <c r="AG375" s="30"/>
      <c r="AH375" s="30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</row>
    <row r="376" spans="17:73" ht="12.75" hidden="1"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0"/>
      <c r="AB376" s="3"/>
      <c r="AD376" s="30"/>
      <c r="AE376" s="30"/>
      <c r="AF376" s="30"/>
      <c r="AG376" s="30"/>
      <c r="AH376" s="30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</row>
    <row r="377" spans="17:73" ht="12.75" hidden="1"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0"/>
      <c r="AB377" s="3"/>
      <c r="AD377" s="30"/>
      <c r="AE377" s="30"/>
      <c r="AF377" s="30"/>
      <c r="AG377" s="30"/>
      <c r="AH377" s="30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</row>
    <row r="378" spans="17:73" ht="12.75" hidden="1"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0"/>
      <c r="AB378" s="3"/>
      <c r="AD378" s="30"/>
      <c r="AE378" s="30"/>
      <c r="AF378" s="30"/>
      <c r="AG378" s="30"/>
      <c r="AH378" s="30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</row>
    <row r="379" spans="17:73" ht="12.75" hidden="1"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0"/>
      <c r="AB379" s="3"/>
      <c r="AD379" s="30"/>
      <c r="AE379" s="30"/>
      <c r="AF379" s="30"/>
      <c r="AG379" s="30"/>
      <c r="AH379" s="30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</row>
    <row r="380" spans="17:73" ht="12.75" hidden="1"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0"/>
      <c r="AB380" s="3"/>
      <c r="AD380" s="30"/>
      <c r="AE380" s="30"/>
      <c r="AF380" s="30"/>
      <c r="AG380" s="30"/>
      <c r="AH380" s="30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</row>
    <row r="381" spans="17:73" ht="12.75" hidden="1"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0"/>
      <c r="AB381" s="3"/>
      <c r="AD381" s="30"/>
      <c r="AE381" s="30"/>
      <c r="AF381" s="30"/>
      <c r="AG381" s="30"/>
      <c r="AH381" s="30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</row>
    <row r="382" spans="17:73" ht="12.75" hidden="1"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0"/>
      <c r="AB382" s="3"/>
      <c r="AD382" s="30"/>
      <c r="AE382" s="30"/>
      <c r="AF382" s="30"/>
      <c r="AG382" s="30"/>
      <c r="AH382" s="30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</row>
    <row r="383" spans="17:73" ht="12.75" hidden="1"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0"/>
      <c r="AB383" s="3"/>
      <c r="AD383" s="30"/>
      <c r="AE383" s="30"/>
      <c r="AF383" s="30"/>
      <c r="AG383" s="30"/>
      <c r="AH383" s="30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</row>
    <row r="384" spans="17:73" ht="12.75" hidden="1"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0"/>
      <c r="AB384" s="3"/>
      <c r="AD384" s="30"/>
      <c r="AE384" s="30"/>
      <c r="AF384" s="30"/>
      <c r="AG384" s="30"/>
      <c r="AH384" s="30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</row>
    <row r="385" spans="17:73" ht="12.75" hidden="1"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0"/>
      <c r="AB385" s="3"/>
      <c r="AD385" s="30"/>
      <c r="AE385" s="30"/>
      <c r="AF385" s="30"/>
      <c r="AG385" s="30"/>
      <c r="AH385" s="30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</row>
    <row r="386" spans="17:73" ht="12.75" hidden="1"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0"/>
      <c r="AB386" s="3"/>
      <c r="AD386" s="30"/>
      <c r="AE386" s="30"/>
      <c r="AF386" s="30"/>
      <c r="AG386" s="30"/>
      <c r="AH386" s="30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</row>
    <row r="387" spans="17:73" ht="12.75" hidden="1"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0"/>
      <c r="AB387" s="3"/>
      <c r="AD387" s="30"/>
      <c r="AE387" s="30"/>
      <c r="AF387" s="30"/>
      <c r="AG387" s="30"/>
      <c r="AH387" s="30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</row>
    <row r="388" spans="17:73" ht="12.75" hidden="1"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0"/>
      <c r="AB388" s="3"/>
      <c r="AD388" s="30"/>
      <c r="AE388" s="30"/>
      <c r="AF388" s="30"/>
      <c r="AG388" s="30"/>
      <c r="AH388" s="30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</row>
    <row r="389" spans="17:73" ht="12.75" hidden="1"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0"/>
      <c r="AB389" s="3"/>
      <c r="AD389" s="30"/>
      <c r="AE389" s="30"/>
      <c r="AF389" s="30"/>
      <c r="AG389" s="30"/>
      <c r="AH389" s="30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</row>
    <row r="390" spans="17:73" ht="12.75" hidden="1"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0"/>
      <c r="AB390" s="3"/>
      <c r="AD390" s="30"/>
      <c r="AE390" s="30"/>
      <c r="AF390" s="30"/>
      <c r="AG390" s="30"/>
      <c r="AH390" s="30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</row>
    <row r="391" spans="17:73" ht="12.75" hidden="1"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0"/>
      <c r="AB391" s="3"/>
      <c r="AD391" s="30"/>
      <c r="AE391" s="30"/>
      <c r="AF391" s="30"/>
      <c r="AG391" s="30"/>
      <c r="AH391" s="30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</row>
    <row r="392" spans="17:73" ht="12.75" hidden="1"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0"/>
      <c r="AB392" s="3"/>
      <c r="AD392" s="30"/>
      <c r="AE392" s="30"/>
      <c r="AF392" s="30"/>
      <c r="AG392" s="30"/>
      <c r="AH392" s="30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</row>
    <row r="393" spans="17:73" ht="12.75" hidden="1"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0"/>
      <c r="AB393" s="3"/>
      <c r="AD393" s="30"/>
      <c r="AE393" s="30"/>
      <c r="AF393" s="30"/>
      <c r="AG393" s="30"/>
      <c r="AH393" s="30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</row>
    <row r="394" spans="17:73" ht="12.75" hidden="1"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0"/>
      <c r="AB394" s="3"/>
      <c r="AD394" s="30"/>
      <c r="AE394" s="30"/>
      <c r="AF394" s="30"/>
      <c r="AG394" s="30"/>
      <c r="AH394" s="30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</row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8" ht="12.75">
      <c r="B418" s="418"/>
    </row>
  </sheetData>
  <sheetProtection password="CEAE" sheet="1"/>
  <mergeCells count="193">
    <mergeCell ref="Q92:R92"/>
    <mergeCell ref="G45:K45"/>
    <mergeCell ref="C62:I62"/>
    <mergeCell ref="G56:K56"/>
    <mergeCell ref="C61:I61"/>
    <mergeCell ref="B56:F56"/>
    <mergeCell ref="K60:K61"/>
    <mergeCell ref="K62:K67"/>
    <mergeCell ref="B45:F45"/>
    <mergeCell ref="G54:H54"/>
    <mergeCell ref="G18:K18"/>
    <mergeCell ref="B18:F18"/>
    <mergeCell ref="G43:K43"/>
    <mergeCell ref="G40:K40"/>
    <mergeCell ref="B21:F21"/>
    <mergeCell ref="B17:F17"/>
    <mergeCell ref="G19:K19"/>
    <mergeCell ref="G27:K27"/>
    <mergeCell ref="G25:K25"/>
    <mergeCell ref="B30:F30"/>
    <mergeCell ref="B80:F80"/>
    <mergeCell ref="C59:K59"/>
    <mergeCell ref="Q73:R73"/>
    <mergeCell ref="Q72:R72"/>
    <mergeCell ref="G78:H78"/>
    <mergeCell ref="G44:K44"/>
    <mergeCell ref="G73:H73"/>
    <mergeCell ref="G74:H74"/>
    <mergeCell ref="B57:K57"/>
    <mergeCell ref="B68:K68"/>
    <mergeCell ref="B34:F34"/>
    <mergeCell ref="B52:F52"/>
    <mergeCell ref="B47:F47"/>
    <mergeCell ref="R28:T28"/>
    <mergeCell ref="B39:G39"/>
    <mergeCell ref="B77:F77"/>
    <mergeCell ref="C65:I65"/>
    <mergeCell ref="C66:I66"/>
    <mergeCell ref="C67:I67"/>
    <mergeCell ref="V70:AG70"/>
    <mergeCell ref="G75:H75"/>
    <mergeCell ref="Q71:R71"/>
    <mergeCell ref="Q70:R70"/>
    <mergeCell ref="G49:K51"/>
    <mergeCell ref="Q67:R67"/>
    <mergeCell ref="G52:K52"/>
    <mergeCell ref="Q68:R68"/>
    <mergeCell ref="Q69:R69"/>
    <mergeCell ref="B55:K55"/>
    <mergeCell ref="B71:F71"/>
    <mergeCell ref="C60:I60"/>
    <mergeCell ref="G15:K15"/>
    <mergeCell ref="G16:K16"/>
    <mergeCell ref="G17:K17"/>
    <mergeCell ref="B26:F26"/>
    <mergeCell ref="B19:F19"/>
    <mergeCell ref="B20:F20"/>
    <mergeCell ref="B54:F54"/>
    <mergeCell ref="B49:F51"/>
    <mergeCell ref="B16:F16"/>
    <mergeCell ref="B1:K1"/>
    <mergeCell ref="B3:K3"/>
    <mergeCell ref="G4:K4"/>
    <mergeCell ref="G5:K5"/>
    <mergeCell ref="G6:K6"/>
    <mergeCell ref="G7:K7"/>
    <mergeCell ref="G8:K8"/>
    <mergeCell ref="B13:F13"/>
    <mergeCell ref="B2:K2"/>
    <mergeCell ref="B40:F40"/>
    <mergeCell ref="G48:K48"/>
    <mergeCell ref="G9:K9"/>
    <mergeCell ref="G42:K42"/>
    <mergeCell ref="G26:K26"/>
    <mergeCell ref="G29:K29"/>
    <mergeCell ref="B11:F11"/>
    <mergeCell ref="B29:F29"/>
    <mergeCell ref="B38:F38"/>
    <mergeCell ref="B15:F15"/>
    <mergeCell ref="B27:F27"/>
    <mergeCell ref="B28:F28"/>
    <mergeCell ref="B36:F36"/>
    <mergeCell ref="B33:F33"/>
    <mergeCell ref="B99:K99"/>
    <mergeCell ref="E95:G95"/>
    <mergeCell ref="I95:K95"/>
    <mergeCell ref="C90:H90"/>
    <mergeCell ref="B94:C94"/>
    <mergeCell ref="B44:F44"/>
    <mergeCell ref="AL23:AN23"/>
    <mergeCell ref="AE23:AG23"/>
    <mergeCell ref="V23:X23"/>
    <mergeCell ref="R37:T38"/>
    <mergeCell ref="G41:K41"/>
    <mergeCell ref="G21:K21"/>
    <mergeCell ref="G28:K28"/>
    <mergeCell ref="R29:T29"/>
    <mergeCell ref="R30:T30"/>
    <mergeCell ref="E94:G94"/>
    <mergeCell ref="B91:K91"/>
    <mergeCell ref="B14:F14"/>
    <mergeCell ref="D97:K98"/>
    <mergeCell ref="I89:K89"/>
    <mergeCell ref="B96:K96"/>
    <mergeCell ref="I94:K94"/>
    <mergeCell ref="C92:K92"/>
    <mergeCell ref="H94:H95"/>
    <mergeCell ref="D94:D95"/>
    <mergeCell ref="I54:K54"/>
    <mergeCell ref="B8:F8"/>
    <mergeCell ref="G10:K10"/>
    <mergeCell ref="G13:K13"/>
    <mergeCell ref="G14:K14"/>
    <mergeCell ref="G72:H72"/>
    <mergeCell ref="B58:K58"/>
    <mergeCell ref="G20:K20"/>
    <mergeCell ref="G46:K46"/>
    <mergeCell ref="B37:F37"/>
    <mergeCell ref="B4:F4"/>
    <mergeCell ref="B9:F9"/>
    <mergeCell ref="G11:K11"/>
    <mergeCell ref="G12:K12"/>
    <mergeCell ref="B10:F10"/>
    <mergeCell ref="B12:F12"/>
    <mergeCell ref="B5:F5"/>
    <mergeCell ref="B6:F6"/>
    <mergeCell ref="B7:F7"/>
    <mergeCell ref="G77:H77"/>
    <mergeCell ref="B86:K86"/>
    <mergeCell ref="B84:K84"/>
    <mergeCell ref="B75:F75"/>
    <mergeCell ref="G71:H71"/>
    <mergeCell ref="B78:F78"/>
    <mergeCell ref="G79:H79"/>
    <mergeCell ref="G81:H81"/>
    <mergeCell ref="B76:F76"/>
    <mergeCell ref="B74:F74"/>
    <mergeCell ref="G47:K47"/>
    <mergeCell ref="B82:F82"/>
    <mergeCell ref="B85:H85"/>
    <mergeCell ref="I85:K85"/>
    <mergeCell ref="G82:H82"/>
    <mergeCell ref="C63:I63"/>
    <mergeCell ref="B81:F81"/>
    <mergeCell ref="B79:F79"/>
    <mergeCell ref="B72:F72"/>
    <mergeCell ref="B73:F73"/>
    <mergeCell ref="B25:F25"/>
    <mergeCell ref="R40:S40"/>
    <mergeCell ref="R34:S34"/>
    <mergeCell ref="R35:S35"/>
    <mergeCell ref="G30:K30"/>
    <mergeCell ref="H31:K34"/>
    <mergeCell ref="H35:K39"/>
    <mergeCell ref="B35:F35"/>
    <mergeCell ref="B31:F31"/>
    <mergeCell ref="B32:F32"/>
    <mergeCell ref="B22:F22"/>
    <mergeCell ref="B23:F23"/>
    <mergeCell ref="B24:F24"/>
    <mergeCell ref="G24:K24"/>
    <mergeCell ref="G22:K22"/>
    <mergeCell ref="G23:K23"/>
    <mergeCell ref="I90:K90"/>
    <mergeCell ref="Q87:S87"/>
    <mergeCell ref="Q86:S86"/>
    <mergeCell ref="B114:G114"/>
    <mergeCell ref="Q96:R97"/>
    <mergeCell ref="B112:D112"/>
    <mergeCell ref="B87:H87"/>
    <mergeCell ref="I87:K87"/>
    <mergeCell ref="B95:C95"/>
    <mergeCell ref="B89:H89"/>
    <mergeCell ref="B48:F48"/>
    <mergeCell ref="AJ223:AL223"/>
    <mergeCell ref="AJ214:AK214"/>
    <mergeCell ref="V167:W167"/>
    <mergeCell ref="AJ203:AM203"/>
    <mergeCell ref="AJ211:AK211"/>
    <mergeCell ref="AJ212:AK212"/>
    <mergeCell ref="AJ213:AK213"/>
    <mergeCell ref="AJ222:AL222"/>
    <mergeCell ref="Q95:R95"/>
    <mergeCell ref="S6:T6"/>
    <mergeCell ref="B88:K88"/>
    <mergeCell ref="B41:F43"/>
    <mergeCell ref="B46:F46"/>
    <mergeCell ref="S4:T4"/>
    <mergeCell ref="S5:T5"/>
    <mergeCell ref="G80:H80"/>
    <mergeCell ref="G76:H76"/>
    <mergeCell ref="B70:K70"/>
    <mergeCell ref="C64:I64"/>
  </mergeCells>
  <dataValidations count="6">
    <dataValidation type="list" allowBlank="1" showInputMessage="1" showErrorMessage="1" promptTitle="TIPO de OBRA" sqref="B71:B80">
      <formula1>$C$115:$C$222</formula1>
    </dataValidation>
    <dataValidation type="list" allowBlank="1" showInputMessage="1" showErrorMessage="1" sqref="C115 P104:P108 B111">
      <formula1>$C$115:$C$222</formula1>
    </dataValidation>
    <dataValidation type="list" allowBlank="1" showInputMessage="1" showErrorMessage="1" sqref="G71:H80">
      <formula1>$Q$67:$Q$73</formula1>
    </dataValidation>
    <dataValidation type="list" allowBlank="1" showInputMessage="1" showErrorMessage="1" sqref="G54:H54 G56:K56 J60:J67">
      <formula1>$R$63:$R$64</formula1>
    </dataValidation>
    <dataValidation type="list" allowBlank="1" showInputMessage="1" showErrorMessage="1" sqref="G44:K44">
      <formula1>$R$29:$R$30</formula1>
    </dataValidation>
    <dataValidation type="list" allowBlank="1" showInputMessage="1" showErrorMessage="1" promptTitle="TIPO de OBRA" sqref="H114 W109:W110 B112">
      <formula1>$C$18:$C$140</formula1>
    </dataValidation>
  </dataValidations>
  <printOptions/>
  <pageMargins left="0.7480314960629921" right="0.7480314960629921" top="0.3937007874015748" bottom="0.3937007874015748" header="0" footer="0"/>
  <pageSetup horizontalDpi="300" verticalDpi="3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CS99"/>
  <sheetViews>
    <sheetView zoomScale="70" zoomScaleNormal="70" zoomScalePageLayoutView="0" workbookViewId="0" topLeftCell="A64">
      <selection activeCell="P106" sqref="P106"/>
    </sheetView>
  </sheetViews>
  <sheetFormatPr defaultColWidth="11.421875" defaultRowHeight="12.75"/>
  <cols>
    <col min="1" max="1" width="0.85546875" style="0" customWidth="1"/>
    <col min="2" max="2" width="18.00390625" style="0" customWidth="1"/>
    <col min="3" max="3" width="17.7109375" style="0" customWidth="1"/>
    <col min="4" max="4" width="25.28125" style="0" customWidth="1"/>
    <col min="5" max="5" width="21.00390625" style="0" customWidth="1"/>
    <col min="6" max="6" width="19.8515625" style="0" customWidth="1"/>
    <col min="7" max="7" width="15.8515625" style="0" customWidth="1"/>
    <col min="8" max="8" width="14.8515625" style="0" customWidth="1"/>
    <col min="9" max="9" width="14.7109375" style="0" customWidth="1"/>
    <col min="10" max="11" width="16.7109375" style="0" customWidth="1"/>
    <col min="12" max="12" width="12.00390625" style="0" customWidth="1"/>
    <col min="13" max="13" width="10.28125" style="0" customWidth="1"/>
    <col min="14" max="14" width="0.85546875" style="0" customWidth="1"/>
  </cols>
  <sheetData>
    <row r="1" spans="2:14" ht="3" customHeight="1"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</row>
    <row r="2" spans="1:14" ht="12.75">
      <c r="A2" s="621"/>
      <c r="N2" s="621"/>
    </row>
    <row r="3" spans="1:14" ht="12.75">
      <c r="A3" s="621"/>
      <c r="N3" s="621"/>
    </row>
    <row r="4" spans="1:14" ht="12.75">
      <c r="A4" s="621"/>
      <c r="N4" s="621"/>
    </row>
    <row r="5" spans="1:14" ht="12.75">
      <c r="A5" s="621"/>
      <c r="N5" s="621"/>
    </row>
    <row r="6" spans="1:14" ht="12.75">
      <c r="A6" s="621"/>
      <c r="N6" s="621"/>
    </row>
    <row r="7" spans="1:14" ht="12.75">
      <c r="A7" s="621"/>
      <c r="N7" s="621"/>
    </row>
    <row r="8" spans="1:14" ht="54" customHeight="1">
      <c r="A8" s="621"/>
      <c r="N8" s="621"/>
    </row>
    <row r="9" spans="1:14" ht="13.5" customHeight="1">
      <c r="A9" s="621"/>
      <c r="N9" s="621"/>
    </row>
    <row r="10" spans="1:14" ht="42.75" customHeight="1">
      <c r="A10" s="621"/>
      <c r="N10" s="621"/>
    </row>
    <row r="11" spans="1:14" ht="13.5" customHeight="1">
      <c r="A11" s="621"/>
      <c r="N11" s="621"/>
    </row>
    <row r="12" spans="1:14" ht="16.5" customHeight="1">
      <c r="A12" s="621"/>
      <c r="B12" s="1286" t="s">
        <v>479</v>
      </c>
      <c r="C12" s="1286"/>
      <c r="D12" s="367"/>
      <c r="E12" s="367"/>
      <c r="F12" s="367"/>
      <c r="G12" s="367"/>
      <c r="H12" s="367"/>
      <c r="I12" s="367"/>
      <c r="J12" s="367"/>
      <c r="N12" s="621"/>
    </row>
    <row r="13" spans="1:14" ht="13.5" customHeight="1" thickBot="1">
      <c r="A13" s="823"/>
      <c r="B13" s="1293"/>
      <c r="C13" s="1293"/>
      <c r="D13" s="1293"/>
      <c r="E13" s="1293"/>
      <c r="F13" s="1293"/>
      <c r="G13" s="1293"/>
      <c r="H13" s="1293"/>
      <c r="I13" s="1293"/>
      <c r="J13" s="1293"/>
      <c r="K13" s="1293"/>
      <c r="L13" s="1293"/>
      <c r="M13" s="1293"/>
      <c r="N13" s="823"/>
    </row>
    <row r="14" spans="1:14" ht="27" thickBot="1">
      <c r="A14" s="612"/>
      <c r="B14" s="1294" t="s">
        <v>782</v>
      </c>
      <c r="C14" s="1295"/>
      <c r="D14" s="1295"/>
      <c r="E14" s="1295"/>
      <c r="F14" s="1295"/>
      <c r="G14" s="1295"/>
      <c r="H14" s="1295"/>
      <c r="I14" s="1295"/>
      <c r="J14" s="1295"/>
      <c r="K14" s="1295"/>
      <c r="L14" s="1295"/>
      <c r="M14" s="1296"/>
      <c r="N14" s="823"/>
    </row>
    <row r="15" spans="1:14" s="345" customFormat="1" ht="15.75">
      <c r="A15" s="612"/>
      <c r="B15" s="1300" t="s">
        <v>684</v>
      </c>
      <c r="C15" s="1301"/>
      <c r="D15" s="1302" t="str">
        <f>'INGRESO DE DATOS'!$G$4</f>
        <v>#</v>
      </c>
      <c r="E15" s="1302"/>
      <c r="F15" s="469" t="s">
        <v>685</v>
      </c>
      <c r="G15" s="1299" t="str">
        <f>'INGRESO DE DATOS'!$G$5</f>
        <v>#</v>
      </c>
      <c r="H15" s="1299"/>
      <c r="I15" s="1299"/>
      <c r="J15" s="1299"/>
      <c r="K15" s="1299"/>
      <c r="L15" s="1299"/>
      <c r="M15" s="466"/>
      <c r="N15" s="823"/>
    </row>
    <row r="16" spans="1:14" s="345" customFormat="1" ht="18.75" customHeight="1">
      <c r="A16" s="612"/>
      <c r="B16" s="467" t="s">
        <v>686</v>
      </c>
      <c r="C16" s="1323" t="str">
        <f>'INGRESO DE DATOS'!$G$6</f>
        <v>#</v>
      </c>
      <c r="D16" s="1323"/>
      <c r="E16" s="1323"/>
      <c r="F16" s="1323"/>
      <c r="G16" s="1323"/>
      <c r="H16" s="1323"/>
      <c r="I16" s="468" t="s">
        <v>682</v>
      </c>
      <c r="J16" s="1305" t="str">
        <f>'INGRESO DE DATOS'!$G$7</f>
        <v>#</v>
      </c>
      <c r="K16" s="1305"/>
      <c r="L16" s="1303" t="s">
        <v>696</v>
      </c>
      <c r="M16" s="1304"/>
      <c r="N16" s="823"/>
    </row>
    <row r="17" spans="1:14" s="345" customFormat="1" ht="18" customHeight="1">
      <c r="A17" s="612"/>
      <c r="B17" s="1313" t="str">
        <f>'INGRESO DE DATOS'!$G$16</f>
        <v>#</v>
      </c>
      <c r="C17" s="1266"/>
      <c r="D17" s="1266"/>
      <c r="E17" s="1266"/>
      <c r="F17" s="468" t="s">
        <v>683</v>
      </c>
      <c r="G17" s="1266" t="str">
        <f>'INGRESO DE DATOS'!$G$17</f>
        <v>#</v>
      </c>
      <c r="H17" s="1266"/>
      <c r="I17" s="1297" t="s">
        <v>697</v>
      </c>
      <c r="J17" s="1298"/>
      <c r="K17" s="1266" t="str">
        <f>'INGRESO DE DATOS'!$G$18</f>
        <v>#</v>
      </c>
      <c r="L17" s="1266"/>
      <c r="M17" s="1267"/>
      <c r="N17" s="823"/>
    </row>
    <row r="18" spans="1:14" s="345" customFormat="1" ht="18.75" customHeight="1" thickBot="1">
      <c r="A18" s="612"/>
      <c r="B18" s="1310" t="s">
        <v>687</v>
      </c>
      <c r="C18" s="1311"/>
      <c r="D18" s="1271" t="str">
        <f>'INGRESO DE DATOS'!$G$26</f>
        <v>#</v>
      </c>
      <c r="E18" s="1272"/>
      <c r="F18" s="911" t="str">
        <f>'INGRESO DE DATOS'!$G$27</f>
        <v>#</v>
      </c>
      <c r="G18" s="825" t="s">
        <v>267</v>
      </c>
      <c r="H18" s="1271" t="str">
        <f>'INGRESO DE DATOS'!$G$29</f>
        <v>#</v>
      </c>
      <c r="I18" s="1309"/>
      <c r="J18" s="825" t="s">
        <v>420</v>
      </c>
      <c r="K18" s="1271" t="str">
        <f>'INGRESO DE DATOS'!$G$30</f>
        <v>#</v>
      </c>
      <c r="L18" s="1272"/>
      <c r="M18" s="1272"/>
      <c r="N18" s="823"/>
    </row>
    <row r="19" spans="1:14" s="345" customFormat="1" ht="15">
      <c r="A19" s="257"/>
      <c r="B19" s="1287" t="s">
        <v>769</v>
      </c>
      <c r="C19" s="1288"/>
      <c r="D19" s="1288"/>
      <c r="E19" s="1289"/>
      <c r="F19" s="659" t="s">
        <v>689</v>
      </c>
      <c r="G19" s="660" t="s">
        <v>688</v>
      </c>
      <c r="H19" s="660" t="s">
        <v>690</v>
      </c>
      <c r="I19" s="660" t="s">
        <v>691</v>
      </c>
      <c r="J19" s="826" t="s">
        <v>692</v>
      </c>
      <c r="K19" s="826" t="s">
        <v>693</v>
      </c>
      <c r="L19" s="660" t="s">
        <v>694</v>
      </c>
      <c r="M19" s="827" t="s">
        <v>695</v>
      </c>
      <c r="N19" s="823"/>
    </row>
    <row r="20" spans="1:14" s="345" customFormat="1" ht="16.5" thickBot="1">
      <c r="A20" s="257"/>
      <c r="B20" s="1290"/>
      <c r="C20" s="1291"/>
      <c r="D20" s="1291"/>
      <c r="E20" s="1292"/>
      <c r="F20" s="560" t="str">
        <f>'INGRESO DE DATOS'!$G$31</f>
        <v>#</v>
      </c>
      <c r="G20" s="559">
        <f>'INGRESO DE DATOS'!$G$32</f>
        <v>0</v>
      </c>
      <c r="H20" s="559">
        <f>'INGRESO DE DATOS'!$G$33</f>
        <v>0</v>
      </c>
      <c r="I20" s="559">
        <f>'INGRESO DE DATOS'!$G$34</f>
        <v>0</v>
      </c>
      <c r="J20" s="561">
        <f>'INGRESO DE DATOS'!$G$35</f>
        <v>0</v>
      </c>
      <c r="K20" s="561" t="str">
        <f>'INGRESO DE DATOS'!$G$36</f>
        <v>#</v>
      </c>
      <c r="L20" s="559" t="str">
        <f>'INGRESO DE DATOS'!$G$38</f>
        <v>#</v>
      </c>
      <c r="M20" s="828" t="str">
        <f>'INGRESO DE DATOS'!$G$37</f>
        <v>#</v>
      </c>
      <c r="N20" s="823"/>
    </row>
    <row r="21" spans="1:15" s="345" customFormat="1" ht="15.75">
      <c r="A21" s="257"/>
      <c r="B21" s="895"/>
      <c r="C21" s="896"/>
      <c r="D21" s="896"/>
      <c r="E21" s="896"/>
      <c r="F21" s="897"/>
      <c r="G21" s="898"/>
      <c r="H21" s="898"/>
      <c r="I21" s="898"/>
      <c r="J21" s="858"/>
      <c r="K21" s="858"/>
      <c r="L21" s="898"/>
      <c r="M21" s="904"/>
      <c r="N21" s="824"/>
      <c r="O21" s="568"/>
    </row>
    <row r="22" spans="1:97" s="345" customFormat="1" ht="18">
      <c r="A22" s="257"/>
      <c r="B22" s="899" t="s">
        <v>738</v>
      </c>
      <c r="C22" s="384"/>
      <c r="D22" s="692"/>
      <c r="E22" s="692"/>
      <c r="F22" s="692"/>
      <c r="G22" s="692"/>
      <c r="H22" s="692"/>
      <c r="I22" s="693"/>
      <c r="J22" s="693"/>
      <c r="K22" s="693"/>
      <c r="L22" s="694"/>
      <c r="M22" s="905"/>
      <c r="N22" s="840"/>
      <c r="O22" s="693"/>
      <c r="P22" s="794"/>
      <c r="Q22" s="794"/>
      <c r="R22" s="694"/>
      <c r="S22" s="694"/>
      <c r="T22" s="694"/>
      <c r="U22" s="794"/>
      <c r="V22" s="794"/>
      <c r="W22" s="794"/>
      <c r="X22" s="694"/>
      <c r="Y22" s="694"/>
      <c r="Z22" s="694"/>
      <c r="AA22" s="694"/>
      <c r="AB22" s="809"/>
      <c r="AC22" s="809"/>
      <c r="AD22" s="809"/>
      <c r="AE22" s="809"/>
      <c r="AF22" s="809"/>
      <c r="AG22" s="809"/>
      <c r="AH22" s="852"/>
      <c r="AI22" s="852"/>
      <c r="AJ22" s="852"/>
      <c r="AK22" s="809"/>
      <c r="AL22" s="809"/>
      <c r="AM22" s="809"/>
      <c r="AN22" s="694"/>
      <c r="AO22" s="694"/>
      <c r="AP22" s="694"/>
      <c r="AQ22" s="809"/>
      <c r="AR22" s="809"/>
      <c r="AS22" s="809"/>
      <c r="AT22" s="809"/>
      <c r="AU22" s="852"/>
      <c r="AV22" s="852"/>
      <c r="AW22" s="852"/>
      <c r="AX22" s="809"/>
      <c r="AY22" s="809"/>
      <c r="AZ22" s="809"/>
      <c r="BA22" s="809"/>
      <c r="BB22" s="852"/>
      <c r="BC22" s="852"/>
      <c r="BD22" s="852"/>
      <c r="BE22" s="809"/>
      <c r="BF22" s="809"/>
      <c r="BG22" s="852"/>
      <c r="BH22" s="852"/>
      <c r="BI22" s="852"/>
      <c r="BJ22" s="796"/>
      <c r="BK22" s="796"/>
      <c r="BL22" s="822"/>
      <c r="BM22" s="822"/>
      <c r="BN22" s="822"/>
      <c r="BO22" s="822"/>
      <c r="BP22" s="822"/>
      <c r="BQ22" s="822"/>
      <c r="BR22" s="822"/>
      <c r="BS22" s="822"/>
      <c r="BT22" s="822"/>
      <c r="BU22" s="822"/>
      <c r="BV22" s="822"/>
      <c r="BW22" s="822"/>
      <c r="BX22" s="822"/>
      <c r="BY22" s="822"/>
      <c r="BZ22" s="822"/>
      <c r="CA22" s="822"/>
      <c r="CB22" s="822"/>
      <c r="CC22" s="822"/>
      <c r="CD22" s="822"/>
      <c r="CE22" s="822"/>
      <c r="CF22" s="822"/>
      <c r="CG22" s="822"/>
      <c r="CH22" s="822"/>
      <c r="CI22" s="822"/>
      <c r="CJ22" s="822"/>
      <c r="CK22" s="822"/>
      <c r="CL22" s="822"/>
      <c r="CM22" s="822"/>
      <c r="CN22" s="822"/>
      <c r="CO22" s="822"/>
      <c r="CP22" s="822"/>
      <c r="CQ22" s="822"/>
      <c r="CR22" s="822"/>
      <c r="CS22" s="822"/>
    </row>
    <row r="23" spans="1:97" s="345" customFormat="1" ht="18">
      <c r="A23" s="257"/>
      <c r="B23" s="900" t="s">
        <v>739</v>
      </c>
      <c r="C23" s="629"/>
      <c r="D23" s="692"/>
      <c r="E23" s="384"/>
      <c r="F23" s="692"/>
      <c r="G23" s="692"/>
      <c r="H23" s="692"/>
      <c r="I23" s="693"/>
      <c r="J23" s="693"/>
      <c r="K23" s="693"/>
      <c r="L23" s="694"/>
      <c r="M23" s="905"/>
      <c r="N23" s="840"/>
      <c r="O23" s="693"/>
      <c r="P23" s="794"/>
      <c r="Q23" s="794"/>
      <c r="R23" s="694"/>
      <c r="S23" s="694"/>
      <c r="T23" s="694"/>
      <c r="U23" s="794"/>
      <c r="V23" s="794"/>
      <c r="W23" s="794"/>
      <c r="X23" s="694"/>
      <c r="Y23" s="694"/>
      <c r="Z23" s="694"/>
      <c r="AA23" s="694"/>
      <c r="AB23" s="809"/>
      <c r="AC23" s="809"/>
      <c r="AD23" s="809"/>
      <c r="AE23" s="809"/>
      <c r="AF23" s="809"/>
      <c r="AG23" s="809"/>
      <c r="AH23" s="852"/>
      <c r="AI23" s="852"/>
      <c r="AJ23" s="852"/>
      <c r="AK23" s="809"/>
      <c r="AL23" s="809"/>
      <c r="AM23" s="809"/>
      <c r="AN23" s="694"/>
      <c r="AO23" s="694"/>
      <c r="AP23" s="694"/>
      <c r="AQ23" s="809"/>
      <c r="AR23" s="809"/>
      <c r="AS23" s="809"/>
      <c r="AT23" s="809"/>
      <c r="AU23" s="852"/>
      <c r="AV23" s="852"/>
      <c r="AW23" s="852"/>
      <c r="AX23" s="809"/>
      <c r="AY23" s="809"/>
      <c r="AZ23" s="809"/>
      <c r="BA23" s="809"/>
      <c r="BB23" s="852"/>
      <c r="BC23" s="852"/>
      <c r="BD23" s="852"/>
      <c r="BE23" s="809"/>
      <c r="BF23" s="809"/>
      <c r="BG23" s="852"/>
      <c r="BH23" s="852"/>
      <c r="BI23" s="852"/>
      <c r="BJ23" s="796"/>
      <c r="BK23" s="796"/>
      <c r="BL23" s="822"/>
      <c r="BM23" s="822"/>
      <c r="BN23" s="822"/>
      <c r="BO23" s="822"/>
      <c r="BP23" s="822"/>
      <c r="BQ23" s="822"/>
      <c r="BR23" s="822"/>
      <c r="BS23" s="822"/>
      <c r="BT23" s="822"/>
      <c r="BU23" s="822"/>
      <c r="BV23" s="822"/>
      <c r="BW23" s="822"/>
      <c r="BX23" s="822"/>
      <c r="BY23" s="822"/>
      <c r="BZ23" s="822"/>
      <c r="CA23" s="822"/>
      <c r="CB23" s="822"/>
      <c r="CC23" s="822"/>
      <c r="CD23" s="822"/>
      <c r="CE23" s="822"/>
      <c r="CF23" s="822"/>
      <c r="CG23" s="822"/>
      <c r="CH23" s="822"/>
      <c r="CI23" s="822"/>
      <c r="CJ23" s="822"/>
      <c r="CK23" s="822"/>
      <c r="CL23" s="822"/>
      <c r="CM23" s="822"/>
      <c r="CN23" s="822"/>
      <c r="CO23" s="822"/>
      <c r="CP23" s="822"/>
      <c r="CQ23" s="822"/>
      <c r="CR23" s="822"/>
      <c r="CS23" s="822"/>
    </row>
    <row r="24" spans="1:97" s="345" customFormat="1" ht="15.75">
      <c r="A24" s="257"/>
      <c r="B24" s="717"/>
      <c r="C24" s="629"/>
      <c r="D24" s="692"/>
      <c r="E24" s="692"/>
      <c r="F24" s="692"/>
      <c r="G24" s="692"/>
      <c r="H24" s="692"/>
      <c r="I24" s="693"/>
      <c r="J24" s="693"/>
      <c r="K24" s="693"/>
      <c r="L24" s="694"/>
      <c r="M24" s="905"/>
      <c r="N24" s="840"/>
      <c r="O24" s="693"/>
      <c r="P24" s="794"/>
      <c r="Q24" s="794"/>
      <c r="R24" s="694"/>
      <c r="S24" s="694"/>
      <c r="T24" s="694"/>
      <c r="U24" s="794"/>
      <c r="V24" s="794"/>
      <c r="W24" s="794"/>
      <c r="X24" s="694"/>
      <c r="Y24" s="694"/>
      <c r="Z24" s="694"/>
      <c r="AA24" s="694"/>
      <c r="AB24" s="809"/>
      <c r="AC24" s="809"/>
      <c r="AD24" s="809"/>
      <c r="AE24" s="809"/>
      <c r="AF24" s="809"/>
      <c r="AG24" s="809"/>
      <c r="AH24" s="852"/>
      <c r="AI24" s="852"/>
      <c r="AJ24" s="852"/>
      <c r="AK24" s="809"/>
      <c r="AL24" s="809"/>
      <c r="AM24" s="809"/>
      <c r="AN24" s="694"/>
      <c r="AO24" s="694"/>
      <c r="AP24" s="694"/>
      <c r="AQ24" s="809"/>
      <c r="AR24" s="809"/>
      <c r="AS24" s="809"/>
      <c r="AT24" s="809"/>
      <c r="AU24" s="852"/>
      <c r="AV24" s="852"/>
      <c r="AW24" s="852"/>
      <c r="AX24" s="809"/>
      <c r="AY24" s="809"/>
      <c r="AZ24" s="809"/>
      <c r="BA24" s="809"/>
      <c r="BB24" s="852"/>
      <c r="BC24" s="852"/>
      <c r="BD24" s="852"/>
      <c r="BE24" s="809"/>
      <c r="BF24" s="809"/>
      <c r="BG24" s="852"/>
      <c r="BH24" s="852"/>
      <c r="BI24" s="852"/>
      <c r="BJ24" s="796"/>
      <c r="BK24" s="796"/>
      <c r="BL24" s="822"/>
      <c r="BM24" s="822"/>
      <c r="BN24" s="822"/>
      <c r="BO24" s="822"/>
      <c r="BP24" s="822"/>
      <c r="BQ24" s="822"/>
      <c r="BR24" s="822"/>
      <c r="BS24" s="822"/>
      <c r="BT24" s="822"/>
      <c r="BU24" s="822"/>
      <c r="BV24" s="822"/>
      <c r="BW24" s="822"/>
      <c r="BX24" s="822"/>
      <c r="BY24" s="822"/>
      <c r="BZ24" s="822"/>
      <c r="CA24" s="822"/>
      <c r="CB24" s="822"/>
      <c r="CC24" s="822"/>
      <c r="CD24" s="822"/>
      <c r="CE24" s="822"/>
      <c r="CF24" s="822"/>
      <c r="CG24" s="822"/>
      <c r="CH24" s="822"/>
      <c r="CI24" s="822"/>
      <c r="CJ24" s="822"/>
      <c r="CK24" s="822"/>
      <c r="CL24" s="822"/>
      <c r="CM24" s="822"/>
      <c r="CN24" s="822"/>
      <c r="CO24" s="822"/>
      <c r="CP24" s="822"/>
      <c r="CQ24" s="822"/>
      <c r="CR24" s="822"/>
      <c r="CS24" s="822"/>
    </row>
    <row r="25" spans="1:97" s="345" customFormat="1" ht="18">
      <c r="A25" s="257"/>
      <c r="B25" s="717"/>
      <c r="C25" s="691" t="s">
        <v>740</v>
      </c>
      <c r="D25" s="692"/>
      <c r="E25" s="1258" t="str">
        <f>'INGRESO DE DATOS'!$G$16</f>
        <v>#</v>
      </c>
      <c r="F25" s="1258"/>
      <c r="G25" s="1258"/>
      <c r="H25" s="1279" t="s">
        <v>770</v>
      </c>
      <c r="I25" s="1279"/>
      <c r="J25" s="1279"/>
      <c r="K25" s="1264" t="str">
        <f>'INGRESO DE DATOS'!$G$21</f>
        <v>#</v>
      </c>
      <c r="L25" s="1264"/>
      <c r="M25" s="1265"/>
      <c r="N25" s="840"/>
      <c r="O25" s="693"/>
      <c r="P25" s="794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53"/>
      <c r="AM25" s="535"/>
      <c r="AN25" s="802"/>
      <c r="AO25" s="802"/>
      <c r="AP25" s="802"/>
      <c r="AQ25" s="802"/>
      <c r="AR25" s="802"/>
      <c r="AS25" s="809"/>
      <c r="AT25" s="809"/>
      <c r="AU25" s="852"/>
      <c r="AV25" s="855"/>
      <c r="AW25" s="855"/>
      <c r="AX25" s="855"/>
      <c r="AY25" s="855"/>
      <c r="AZ25" s="855"/>
      <c r="BA25" s="855"/>
      <c r="BB25" s="855"/>
      <c r="BC25" s="855"/>
      <c r="BD25" s="855"/>
      <c r="BE25" s="855"/>
      <c r="BF25" s="855"/>
      <c r="BG25" s="855"/>
      <c r="BH25" s="855"/>
      <c r="BI25" s="855"/>
      <c r="BJ25" s="855"/>
      <c r="BK25" s="855"/>
      <c r="BL25" s="822"/>
      <c r="BM25" s="822"/>
      <c r="BN25" s="822"/>
      <c r="BO25" s="822"/>
      <c r="BP25" s="822"/>
      <c r="BQ25" s="822"/>
      <c r="BR25" s="822"/>
      <c r="BS25" s="822"/>
      <c r="BT25" s="822"/>
      <c r="BU25" s="822"/>
      <c r="BV25" s="822"/>
      <c r="BW25" s="822"/>
      <c r="BX25" s="822"/>
      <c r="BY25" s="822"/>
      <c r="BZ25" s="822"/>
      <c r="CA25" s="822"/>
      <c r="CB25" s="822"/>
      <c r="CC25" s="822"/>
      <c r="CD25" s="822"/>
      <c r="CE25" s="822"/>
      <c r="CF25" s="822"/>
      <c r="CG25" s="822"/>
      <c r="CH25" s="822"/>
      <c r="CI25" s="822"/>
      <c r="CJ25" s="822"/>
      <c r="CK25" s="822"/>
      <c r="CL25" s="822"/>
      <c r="CM25" s="822"/>
      <c r="CN25" s="822"/>
      <c r="CO25" s="822"/>
      <c r="CP25" s="822"/>
      <c r="CQ25" s="822"/>
      <c r="CR25" s="822"/>
      <c r="CS25" s="822"/>
    </row>
    <row r="26" spans="1:97" s="345" customFormat="1" ht="4.5" customHeight="1">
      <c r="A26" s="257"/>
      <c r="B26" s="717"/>
      <c r="C26" s="629"/>
      <c r="D26" s="692"/>
      <c r="E26" s="692"/>
      <c r="F26" s="692"/>
      <c r="G26" s="692"/>
      <c r="H26" s="692"/>
      <c r="I26" s="693"/>
      <c r="J26" s="693"/>
      <c r="K26" s="693"/>
      <c r="L26" s="694"/>
      <c r="M26" s="905"/>
      <c r="N26" s="840"/>
      <c r="O26" s="693"/>
      <c r="P26" s="794"/>
      <c r="Q26" s="794"/>
      <c r="R26" s="694"/>
      <c r="S26" s="694"/>
      <c r="T26" s="694"/>
      <c r="U26" s="794"/>
      <c r="V26" s="794"/>
      <c r="W26" s="794"/>
      <c r="X26" s="694"/>
      <c r="Y26" s="694"/>
      <c r="Z26" s="694"/>
      <c r="AA26" s="694"/>
      <c r="AB26" s="809"/>
      <c r="AC26" s="809"/>
      <c r="AD26" s="809"/>
      <c r="AE26" s="809"/>
      <c r="AF26" s="809"/>
      <c r="AG26" s="809"/>
      <c r="AH26" s="852"/>
      <c r="AI26" s="852"/>
      <c r="AJ26" s="852"/>
      <c r="AK26" s="809"/>
      <c r="AL26" s="809"/>
      <c r="AM26" s="809"/>
      <c r="AN26" s="694"/>
      <c r="AO26" s="694"/>
      <c r="AP26" s="694"/>
      <c r="AQ26" s="809"/>
      <c r="AR26" s="809"/>
      <c r="AS26" s="809"/>
      <c r="AT26" s="809"/>
      <c r="AU26" s="852"/>
      <c r="AV26" s="852"/>
      <c r="AW26" s="852"/>
      <c r="AX26" s="809"/>
      <c r="AY26" s="809"/>
      <c r="AZ26" s="809"/>
      <c r="BA26" s="809"/>
      <c r="BB26" s="852"/>
      <c r="BC26" s="852"/>
      <c r="BD26" s="852"/>
      <c r="BE26" s="809"/>
      <c r="BF26" s="809"/>
      <c r="BG26" s="852"/>
      <c r="BH26" s="852"/>
      <c r="BI26" s="852"/>
      <c r="BJ26" s="796"/>
      <c r="BK26" s="796"/>
      <c r="BL26" s="822"/>
      <c r="BM26" s="822"/>
      <c r="BN26" s="822"/>
      <c r="BO26" s="822"/>
      <c r="BP26" s="822"/>
      <c r="BQ26" s="822"/>
      <c r="BR26" s="822"/>
      <c r="BS26" s="822"/>
      <c r="BT26" s="822"/>
      <c r="BU26" s="822"/>
      <c r="BV26" s="822"/>
      <c r="BW26" s="822"/>
      <c r="BX26" s="822"/>
      <c r="BY26" s="822"/>
      <c r="BZ26" s="822"/>
      <c r="CA26" s="822"/>
      <c r="CB26" s="822"/>
      <c r="CC26" s="822"/>
      <c r="CD26" s="822"/>
      <c r="CE26" s="822"/>
      <c r="CF26" s="822"/>
      <c r="CG26" s="822"/>
      <c r="CH26" s="822"/>
      <c r="CI26" s="822"/>
      <c r="CJ26" s="822"/>
      <c r="CK26" s="822"/>
      <c r="CL26" s="822"/>
      <c r="CM26" s="822"/>
      <c r="CN26" s="822"/>
      <c r="CO26" s="822"/>
      <c r="CP26" s="822"/>
      <c r="CQ26" s="822"/>
      <c r="CR26" s="822"/>
      <c r="CS26" s="822"/>
    </row>
    <row r="27" spans="1:97" s="345" customFormat="1" ht="18">
      <c r="A27" s="257"/>
      <c r="B27" s="717"/>
      <c r="C27" s="830" t="s">
        <v>742</v>
      </c>
      <c r="D27" s="829" t="str">
        <f>'INGRESO DE DATOS'!$G$22</f>
        <v>#</v>
      </c>
      <c r="E27" s="830" t="s">
        <v>743</v>
      </c>
      <c r="F27" s="1259" t="str">
        <f>'INGRESO DE DATOS'!$G$23</f>
        <v>#</v>
      </c>
      <c r="G27" s="1259"/>
      <c r="H27" s="1259"/>
      <c r="I27" s="727" t="s">
        <v>771</v>
      </c>
      <c r="J27" s="1324" t="str">
        <f>'INGRESO DE DATOS'!$G$24</f>
        <v>#</v>
      </c>
      <c r="K27" s="1324"/>
      <c r="L27" s="1324"/>
      <c r="M27" s="1325"/>
      <c r="N27" s="841"/>
      <c r="O27" s="725"/>
      <c r="P27" s="725"/>
      <c r="Q27" s="856"/>
      <c r="R27" s="856"/>
      <c r="S27" s="856"/>
      <c r="T27" s="856"/>
      <c r="U27" s="856"/>
      <c r="V27" s="856"/>
      <c r="W27" s="856"/>
      <c r="X27" s="856"/>
      <c r="Y27" s="856"/>
      <c r="Z27" s="856"/>
      <c r="AA27" s="856"/>
      <c r="AB27" s="856"/>
      <c r="AC27" s="853"/>
      <c r="AD27" s="802"/>
      <c r="AE27" s="802"/>
      <c r="AF27" s="802"/>
      <c r="AG27" s="802"/>
      <c r="AH27" s="857"/>
      <c r="AI27" s="857"/>
      <c r="AJ27" s="857"/>
      <c r="AK27" s="857"/>
      <c r="AL27" s="857"/>
      <c r="AM27" s="857"/>
      <c r="AN27" s="857"/>
      <c r="AO27" s="857"/>
      <c r="AP27" s="857"/>
      <c r="AQ27" s="857"/>
      <c r="AR27" s="857"/>
      <c r="AS27" s="857"/>
      <c r="AT27" s="857"/>
      <c r="AU27" s="857"/>
      <c r="AV27" s="857"/>
      <c r="AW27" s="853"/>
      <c r="AX27" s="853"/>
      <c r="AY27" s="853"/>
      <c r="AZ27" s="853"/>
      <c r="BA27" s="853"/>
      <c r="BB27" s="853"/>
      <c r="BC27" s="853"/>
      <c r="BD27" s="853"/>
      <c r="BE27" s="853"/>
      <c r="BF27" s="853"/>
      <c r="BG27" s="853"/>
      <c r="BH27" s="853"/>
      <c r="BI27" s="853"/>
      <c r="BJ27" s="853"/>
      <c r="BK27" s="853"/>
      <c r="BL27" s="822"/>
      <c r="BM27" s="822"/>
      <c r="BN27" s="822"/>
      <c r="BO27" s="822"/>
      <c r="BP27" s="822"/>
      <c r="BQ27" s="822"/>
      <c r="BR27" s="822"/>
      <c r="BS27" s="822"/>
      <c r="BT27" s="822"/>
      <c r="BU27" s="822"/>
      <c r="BV27" s="822"/>
      <c r="BW27" s="822"/>
      <c r="BX27" s="822"/>
      <c r="BY27" s="822"/>
      <c r="BZ27" s="822"/>
      <c r="CA27" s="822"/>
      <c r="CB27" s="822"/>
      <c r="CC27" s="822"/>
      <c r="CD27" s="822"/>
      <c r="CE27" s="822"/>
      <c r="CF27" s="822"/>
      <c r="CG27" s="822"/>
      <c r="CH27" s="822"/>
      <c r="CI27" s="822"/>
      <c r="CJ27" s="822"/>
      <c r="CK27" s="822"/>
      <c r="CL27" s="822"/>
      <c r="CM27" s="822"/>
      <c r="CN27" s="822"/>
      <c r="CO27" s="822"/>
      <c r="CP27" s="822"/>
      <c r="CQ27" s="822"/>
      <c r="CR27" s="822"/>
      <c r="CS27" s="822"/>
    </row>
    <row r="28" spans="1:97" s="345" customFormat="1" ht="4.5" customHeight="1">
      <c r="A28" s="257"/>
      <c r="B28" s="717"/>
      <c r="C28" s="629"/>
      <c r="D28" s="692"/>
      <c r="E28" s="692"/>
      <c r="F28" s="692"/>
      <c r="G28" s="692"/>
      <c r="H28" s="692"/>
      <c r="I28" s="693"/>
      <c r="J28" s="693"/>
      <c r="K28" s="693"/>
      <c r="L28" s="694"/>
      <c r="M28" s="905"/>
      <c r="N28" s="840"/>
      <c r="O28" s="693"/>
      <c r="P28" s="794"/>
      <c r="Q28" s="794"/>
      <c r="R28" s="694"/>
      <c r="S28" s="694"/>
      <c r="T28" s="694"/>
      <c r="U28" s="794"/>
      <c r="V28" s="794"/>
      <c r="W28" s="794"/>
      <c r="X28" s="694"/>
      <c r="Y28" s="694"/>
      <c r="Z28" s="694"/>
      <c r="AA28" s="694"/>
      <c r="AB28" s="809"/>
      <c r="AC28" s="809"/>
      <c r="AD28" s="809"/>
      <c r="AE28" s="809"/>
      <c r="AF28" s="809"/>
      <c r="AG28" s="809"/>
      <c r="AH28" s="852"/>
      <c r="AI28" s="852"/>
      <c r="AJ28" s="852"/>
      <c r="AK28" s="809"/>
      <c r="AL28" s="809"/>
      <c r="AM28" s="809"/>
      <c r="AN28" s="694"/>
      <c r="AO28" s="694"/>
      <c r="AP28" s="694"/>
      <c r="AQ28" s="809"/>
      <c r="AR28" s="809"/>
      <c r="AS28" s="809"/>
      <c r="AT28" s="809"/>
      <c r="AU28" s="852"/>
      <c r="AV28" s="852"/>
      <c r="AW28" s="852"/>
      <c r="AX28" s="809"/>
      <c r="AY28" s="809"/>
      <c r="AZ28" s="809"/>
      <c r="BA28" s="809"/>
      <c r="BB28" s="852"/>
      <c r="BC28" s="852"/>
      <c r="BD28" s="852"/>
      <c r="BE28" s="809"/>
      <c r="BF28" s="809"/>
      <c r="BG28" s="852"/>
      <c r="BH28" s="852"/>
      <c r="BI28" s="852"/>
      <c r="BJ28" s="796"/>
      <c r="BK28" s="796"/>
      <c r="BL28" s="822"/>
      <c r="BM28" s="822"/>
      <c r="BN28" s="822"/>
      <c r="BO28" s="822"/>
      <c r="BP28" s="822"/>
      <c r="BQ28" s="822"/>
      <c r="BR28" s="822"/>
      <c r="BS28" s="822"/>
      <c r="BT28" s="822"/>
      <c r="BU28" s="822"/>
      <c r="BV28" s="822"/>
      <c r="BW28" s="822"/>
      <c r="BX28" s="822"/>
      <c r="BY28" s="822"/>
      <c r="BZ28" s="822"/>
      <c r="CA28" s="822"/>
      <c r="CB28" s="822"/>
      <c r="CC28" s="822"/>
      <c r="CD28" s="822"/>
      <c r="CE28" s="822"/>
      <c r="CF28" s="822"/>
      <c r="CG28" s="822"/>
      <c r="CH28" s="822"/>
      <c r="CI28" s="822"/>
      <c r="CJ28" s="822"/>
      <c r="CK28" s="822"/>
      <c r="CL28" s="822"/>
      <c r="CM28" s="822"/>
      <c r="CN28" s="822"/>
      <c r="CO28" s="822"/>
      <c r="CP28" s="822"/>
      <c r="CQ28" s="822"/>
      <c r="CR28" s="822"/>
      <c r="CS28" s="822"/>
    </row>
    <row r="29" spans="1:97" s="345" customFormat="1" ht="18">
      <c r="A29" s="257"/>
      <c r="B29" s="717"/>
      <c r="C29" s="1312" t="s">
        <v>772</v>
      </c>
      <c r="D29" s="1312"/>
      <c r="E29" s="1312"/>
      <c r="F29" s="1312"/>
      <c r="G29" s="1312"/>
      <c r="H29" s="829" t="str">
        <f>'INGRESO DE DATOS'!$G$19</f>
        <v>#</v>
      </c>
      <c r="I29" s="724" t="s">
        <v>773</v>
      </c>
      <c r="J29" s="693"/>
      <c r="K29" s="831"/>
      <c r="L29" s="831"/>
      <c r="M29" s="906"/>
      <c r="N29" s="842"/>
      <c r="O29" s="831"/>
      <c r="P29" s="822"/>
      <c r="Q29" s="535"/>
      <c r="R29" s="694"/>
      <c r="S29" s="694"/>
      <c r="T29" s="694"/>
      <c r="U29" s="794"/>
      <c r="V29" s="794"/>
      <c r="W29" s="794"/>
      <c r="X29" s="694"/>
      <c r="Y29" s="694"/>
      <c r="Z29" s="694"/>
      <c r="AA29" s="694"/>
      <c r="AB29" s="809"/>
      <c r="AC29" s="809"/>
      <c r="AD29" s="809"/>
      <c r="AE29" s="809"/>
      <c r="AF29" s="809"/>
      <c r="AG29" s="809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  <c r="AS29" s="535"/>
      <c r="AT29" s="535"/>
      <c r="AU29" s="535"/>
      <c r="AV29" s="535"/>
      <c r="AW29" s="852"/>
      <c r="AX29" s="809"/>
      <c r="AY29" s="535"/>
      <c r="AZ29" s="809"/>
      <c r="BA29" s="809"/>
      <c r="BB29" s="852"/>
      <c r="BC29" s="852"/>
      <c r="BD29" s="852"/>
      <c r="BE29" s="809"/>
      <c r="BF29" s="809"/>
      <c r="BG29" s="852"/>
      <c r="BH29" s="852"/>
      <c r="BI29" s="852"/>
      <c r="BJ29" s="796"/>
      <c r="BK29" s="796"/>
      <c r="BL29" s="822"/>
      <c r="BM29" s="822"/>
      <c r="BN29" s="822"/>
      <c r="BO29" s="822"/>
      <c r="BP29" s="822"/>
      <c r="BQ29" s="822"/>
      <c r="BR29" s="822"/>
      <c r="BS29" s="822"/>
      <c r="BT29" s="822"/>
      <c r="BU29" s="822"/>
      <c r="BV29" s="822"/>
      <c r="BW29" s="822"/>
      <c r="BX29" s="822"/>
      <c r="BY29" s="822"/>
      <c r="BZ29" s="822"/>
      <c r="CA29" s="822"/>
      <c r="CB29" s="822"/>
      <c r="CC29" s="822"/>
      <c r="CD29" s="822"/>
      <c r="CE29" s="822"/>
      <c r="CF29" s="822"/>
      <c r="CG29" s="822"/>
      <c r="CH29" s="822"/>
      <c r="CI29" s="822"/>
      <c r="CJ29" s="822"/>
      <c r="CK29" s="822"/>
      <c r="CL29" s="822"/>
      <c r="CM29" s="822"/>
      <c r="CN29" s="822"/>
      <c r="CO29" s="822"/>
      <c r="CP29" s="822"/>
      <c r="CQ29" s="822"/>
      <c r="CR29" s="822"/>
      <c r="CS29" s="822"/>
    </row>
    <row r="30" spans="1:97" s="345" customFormat="1" ht="4.5" customHeight="1">
      <c r="A30" s="257"/>
      <c r="B30" s="717"/>
      <c r="C30" s="691"/>
      <c r="D30" s="692"/>
      <c r="E30" s="692"/>
      <c r="F30" s="692"/>
      <c r="G30" s="692"/>
      <c r="H30" s="692"/>
      <c r="I30" s="693"/>
      <c r="J30" s="693"/>
      <c r="K30" s="726"/>
      <c r="L30" s="726"/>
      <c r="M30" s="907"/>
      <c r="N30" s="843"/>
      <c r="O30" s="726"/>
      <c r="P30" s="792"/>
      <c r="Q30" s="854"/>
      <c r="R30" s="694"/>
      <c r="S30" s="694"/>
      <c r="T30" s="694"/>
      <c r="U30" s="794"/>
      <c r="V30" s="794"/>
      <c r="W30" s="794"/>
      <c r="X30" s="694"/>
      <c r="Y30" s="694"/>
      <c r="Z30" s="694"/>
      <c r="AA30" s="694"/>
      <c r="AB30" s="809"/>
      <c r="AC30" s="809"/>
      <c r="AD30" s="809"/>
      <c r="AE30" s="809"/>
      <c r="AF30" s="809"/>
      <c r="AG30" s="809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  <c r="AS30" s="535"/>
      <c r="AT30" s="535"/>
      <c r="AU30" s="535"/>
      <c r="AV30" s="535"/>
      <c r="AW30" s="852"/>
      <c r="AX30" s="809"/>
      <c r="AY30" s="535"/>
      <c r="AZ30" s="809"/>
      <c r="BA30" s="809"/>
      <c r="BB30" s="852"/>
      <c r="BC30" s="852"/>
      <c r="BD30" s="852"/>
      <c r="BE30" s="809"/>
      <c r="BF30" s="809"/>
      <c r="BG30" s="852"/>
      <c r="BH30" s="852"/>
      <c r="BI30" s="852"/>
      <c r="BJ30" s="796"/>
      <c r="BK30" s="796"/>
      <c r="BL30" s="822"/>
      <c r="BM30" s="822"/>
      <c r="BN30" s="822"/>
      <c r="BO30" s="822"/>
      <c r="BP30" s="822"/>
      <c r="BQ30" s="822"/>
      <c r="BR30" s="822"/>
      <c r="BS30" s="822"/>
      <c r="BT30" s="822"/>
      <c r="BU30" s="822"/>
      <c r="BV30" s="822"/>
      <c r="BW30" s="822"/>
      <c r="BX30" s="822"/>
      <c r="BY30" s="822"/>
      <c r="BZ30" s="822"/>
      <c r="CA30" s="822"/>
      <c r="CB30" s="822"/>
      <c r="CC30" s="822"/>
      <c r="CD30" s="822"/>
      <c r="CE30" s="822"/>
      <c r="CF30" s="822"/>
      <c r="CG30" s="822"/>
      <c r="CH30" s="822"/>
      <c r="CI30" s="822"/>
      <c r="CJ30" s="822"/>
      <c r="CK30" s="822"/>
      <c r="CL30" s="822"/>
      <c r="CM30" s="822"/>
      <c r="CN30" s="822"/>
      <c r="CO30" s="822"/>
      <c r="CP30" s="822"/>
      <c r="CQ30" s="822"/>
      <c r="CR30" s="822"/>
      <c r="CS30" s="822"/>
    </row>
    <row r="31" spans="1:97" s="345" customFormat="1" ht="15.75">
      <c r="A31" s="257"/>
      <c r="B31" s="717"/>
      <c r="C31" s="691" t="s">
        <v>774</v>
      </c>
      <c r="D31" s="692"/>
      <c r="E31" s="692"/>
      <c r="F31" s="692"/>
      <c r="G31" s="692"/>
      <c r="H31" s="692"/>
      <c r="I31" s="693"/>
      <c r="J31" s="693"/>
      <c r="K31" s="728"/>
      <c r="L31" s="728"/>
      <c r="M31" s="908"/>
      <c r="N31" s="844"/>
      <c r="O31" s="728"/>
      <c r="P31" s="794"/>
      <c r="Q31" s="800"/>
      <c r="R31" s="694"/>
      <c r="S31" s="694"/>
      <c r="T31" s="694"/>
      <c r="U31" s="794"/>
      <c r="V31" s="794"/>
      <c r="W31" s="794"/>
      <c r="X31" s="694"/>
      <c r="Y31" s="694"/>
      <c r="Z31" s="694"/>
      <c r="AA31" s="694"/>
      <c r="AB31" s="809"/>
      <c r="AC31" s="809"/>
      <c r="AD31" s="809"/>
      <c r="AE31" s="809"/>
      <c r="AF31" s="809"/>
      <c r="AG31" s="809"/>
      <c r="AH31" s="796"/>
      <c r="AI31" s="796"/>
      <c r="AJ31" s="796"/>
      <c r="AK31" s="796"/>
      <c r="AL31" s="796"/>
      <c r="AM31" s="796"/>
      <c r="AN31" s="796"/>
      <c r="AO31" s="796"/>
      <c r="AP31" s="796"/>
      <c r="AQ31" s="796"/>
      <c r="AR31" s="796"/>
      <c r="AS31" s="796"/>
      <c r="AT31" s="796"/>
      <c r="AU31" s="796"/>
      <c r="AV31" s="796"/>
      <c r="AW31" s="852"/>
      <c r="AX31" s="809"/>
      <c r="AY31" s="796"/>
      <c r="AZ31" s="809"/>
      <c r="BA31" s="809"/>
      <c r="BB31" s="852"/>
      <c r="BC31" s="852"/>
      <c r="BD31" s="852"/>
      <c r="BE31" s="809"/>
      <c r="BF31" s="809"/>
      <c r="BG31" s="852"/>
      <c r="BH31" s="852"/>
      <c r="BI31" s="852"/>
      <c r="BJ31" s="796"/>
      <c r="BK31" s="796"/>
      <c r="BL31" s="822"/>
      <c r="BM31" s="822"/>
      <c r="BN31" s="822"/>
      <c r="BO31" s="822"/>
      <c r="BP31" s="822"/>
      <c r="BQ31" s="822"/>
      <c r="BR31" s="822"/>
      <c r="BS31" s="822"/>
      <c r="BT31" s="822"/>
      <c r="BU31" s="822"/>
      <c r="BV31" s="822"/>
      <c r="BW31" s="822"/>
      <c r="BX31" s="822"/>
      <c r="BY31" s="822"/>
      <c r="BZ31" s="822"/>
      <c r="CA31" s="822"/>
      <c r="CB31" s="822"/>
      <c r="CC31" s="822"/>
      <c r="CD31" s="822"/>
      <c r="CE31" s="822"/>
      <c r="CF31" s="822"/>
      <c r="CG31" s="822"/>
      <c r="CH31" s="822"/>
      <c r="CI31" s="822"/>
      <c r="CJ31" s="822"/>
      <c r="CK31" s="822"/>
      <c r="CL31" s="822"/>
      <c r="CM31" s="822"/>
      <c r="CN31" s="822"/>
      <c r="CO31" s="822"/>
      <c r="CP31" s="822"/>
      <c r="CQ31" s="822"/>
      <c r="CR31" s="822"/>
      <c r="CS31" s="822"/>
    </row>
    <row r="32" spans="1:97" ht="13.5" thickBot="1">
      <c r="A32" s="612"/>
      <c r="B32" s="901"/>
      <c r="C32" s="902"/>
      <c r="D32" s="902"/>
      <c r="E32" s="902"/>
      <c r="F32" s="902"/>
      <c r="G32" s="902"/>
      <c r="H32" s="902"/>
      <c r="I32" s="902"/>
      <c r="J32" s="902"/>
      <c r="K32" s="902"/>
      <c r="L32" s="902"/>
      <c r="M32" s="903"/>
      <c r="N32" s="612"/>
      <c r="O32" s="3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</row>
    <row r="33" spans="1:97" ht="25.5" customHeight="1" thickBot="1">
      <c r="A33" s="612"/>
      <c r="B33" s="1315" t="s">
        <v>776</v>
      </c>
      <c r="C33" s="1316"/>
      <c r="D33" s="1316"/>
      <c r="E33" s="1316"/>
      <c r="F33" s="1316"/>
      <c r="G33" s="1316"/>
      <c r="H33" s="1316"/>
      <c r="I33" s="1316"/>
      <c r="J33" s="1316"/>
      <c r="K33" s="1316"/>
      <c r="L33" s="1316"/>
      <c r="M33" s="1317"/>
      <c r="N33" s="612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</row>
    <row r="34" spans="1:14" s="345" customFormat="1" ht="24" customHeight="1" thickBot="1">
      <c r="A34" s="612"/>
      <c r="B34" s="1094" t="s">
        <v>775</v>
      </c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6"/>
      <c r="N34" s="612"/>
    </row>
    <row r="35" spans="1:14" s="345" customFormat="1" ht="15" customHeight="1">
      <c r="A35" s="612"/>
      <c r="B35" s="635" t="str">
        <f>IF('INGRESO DE DATOS'!I71=0,"   ",'INGRESO DE DATOS'!K71)</f>
        <v>   </v>
      </c>
      <c r="C35" s="1320" t="str">
        <f>IF('INGRESO DE DATOS'!I71=0,"   ",'INGRESO DE DATOS'!B71)</f>
        <v>   </v>
      </c>
      <c r="D35" s="1320"/>
      <c r="E35" s="627" t="str">
        <f>IF('INGRESO DE DATOS'!I71=0,"   ",'INGRESO DE DATOS'!G71)</f>
        <v>   </v>
      </c>
      <c r="F35" s="627" t="str">
        <f>IF('INGRESO DE DATOS'!I71=0,"   ",'INGRESO DE DATOS'!I71)</f>
        <v>   </v>
      </c>
      <c r="G35" s="1308" t="str">
        <f>IF('INGRESO DE DATOS'!I71=0,"   "," a razon de")</f>
        <v>   </v>
      </c>
      <c r="H35" s="1308"/>
      <c r="I35" s="1308"/>
      <c r="J35" s="628" t="str">
        <f>IF('INGRESO DE DATOS'!I71=0,"   ",'INGRESO DE DATOS'!J71)</f>
        <v>   </v>
      </c>
      <c r="K35" s="627" t="str">
        <f>IF('INGRESO DE DATOS'!I71=0,"   ","$/m2")</f>
        <v>   </v>
      </c>
      <c r="L35" s="1318" t="str">
        <f>IF('INGRESO DE DATOS'!I71=0,"   ",'INGRESO DE DATOS'!Y114)</f>
        <v>   </v>
      </c>
      <c r="M35" s="1319"/>
      <c r="N35" s="612"/>
    </row>
    <row r="36" spans="1:14" s="345" customFormat="1" ht="15" customHeight="1">
      <c r="A36" s="612"/>
      <c r="B36" s="462" t="str">
        <f>IF('INGRESO DE DATOS'!I72=0,"   ",'INGRESO DE DATOS'!K72)</f>
        <v>   </v>
      </c>
      <c r="C36" s="1280" t="str">
        <f>IF('INGRESO DE DATOS'!I72=0,"   ",'INGRESO DE DATOS'!B72)</f>
        <v>   </v>
      </c>
      <c r="D36" s="1280"/>
      <c r="E36" s="616" t="str">
        <f>IF('INGRESO DE DATOS'!I72=0,"   ",'INGRESO DE DATOS'!G72)</f>
        <v>   </v>
      </c>
      <c r="F36" s="616" t="str">
        <f>IF('INGRESO DE DATOS'!I72=0,"   ",'INGRESO DE DATOS'!I72)</f>
        <v>   </v>
      </c>
      <c r="G36" s="1314" t="str">
        <f>IF('INGRESO DE DATOS'!I72=0,"   "," a razon de")</f>
        <v>   </v>
      </c>
      <c r="H36" s="1314"/>
      <c r="I36" s="1314"/>
      <c r="J36" s="461" t="str">
        <f>IF('INGRESO DE DATOS'!I72=0,"   ",'INGRESO DE DATOS'!J72)</f>
        <v>   </v>
      </c>
      <c r="K36" s="616" t="str">
        <f>IF('INGRESO DE DATOS'!I72=0,"   ","$/m2")</f>
        <v>   </v>
      </c>
      <c r="L36" s="1306" t="str">
        <f>IF('INGRESO DE DATOS'!I72=0,"   ",'INGRESO DE DATOS'!Y115)</f>
        <v>   </v>
      </c>
      <c r="M36" s="1307"/>
      <c r="N36" s="612"/>
    </row>
    <row r="37" spans="1:14" s="345" customFormat="1" ht="15" customHeight="1">
      <c r="A37" s="612"/>
      <c r="B37" s="462" t="str">
        <f>IF('INGRESO DE DATOS'!I73=0,"   ",'INGRESO DE DATOS'!K73)</f>
        <v>   </v>
      </c>
      <c r="C37" s="1280" t="str">
        <f>IF('INGRESO DE DATOS'!I73=0,"   ",'INGRESO DE DATOS'!B73)</f>
        <v>   </v>
      </c>
      <c r="D37" s="1280"/>
      <c r="E37" s="616" t="str">
        <f>IF('INGRESO DE DATOS'!I73=0,"   ",'INGRESO DE DATOS'!G73)</f>
        <v>   </v>
      </c>
      <c r="F37" s="616" t="str">
        <f>IF('INGRESO DE DATOS'!I73=0,"   ",'INGRESO DE DATOS'!I73)</f>
        <v>   </v>
      </c>
      <c r="G37" s="1314" t="str">
        <f>IF('INGRESO DE DATOS'!I73=0,"   "," a razon de")</f>
        <v>   </v>
      </c>
      <c r="H37" s="1314"/>
      <c r="I37" s="1314"/>
      <c r="J37" s="461" t="str">
        <f>IF('INGRESO DE DATOS'!I73=0,"   ",'INGRESO DE DATOS'!J73)</f>
        <v>   </v>
      </c>
      <c r="K37" s="616" t="str">
        <f>IF('INGRESO DE DATOS'!I73=0,"   ","$/m2")</f>
        <v>   </v>
      </c>
      <c r="L37" s="1306" t="str">
        <f>IF('INGRESO DE DATOS'!I73=0,"   ",'INGRESO DE DATOS'!Y116)</f>
        <v>   </v>
      </c>
      <c r="M37" s="1307"/>
      <c r="N37" s="612"/>
    </row>
    <row r="38" spans="1:14" s="345" customFormat="1" ht="15" customHeight="1">
      <c r="A38" s="612"/>
      <c r="B38" s="462" t="str">
        <f>IF('INGRESO DE DATOS'!I74=0,"   ",'INGRESO DE DATOS'!K74)</f>
        <v>   </v>
      </c>
      <c r="C38" s="1280" t="str">
        <f>IF('INGRESO DE DATOS'!I74=0,"   ",'INGRESO DE DATOS'!B74)</f>
        <v>   </v>
      </c>
      <c r="D38" s="1280"/>
      <c r="E38" s="616" t="str">
        <f>IF('INGRESO DE DATOS'!I74=0,"   ",'INGRESO DE DATOS'!G74)</f>
        <v>   </v>
      </c>
      <c r="F38" s="616" t="str">
        <f>IF('INGRESO DE DATOS'!I74=0,"   ",'INGRESO DE DATOS'!I74)</f>
        <v>   </v>
      </c>
      <c r="G38" s="1314" t="str">
        <f>IF('INGRESO DE DATOS'!I74=0,"   "," a razon de")</f>
        <v>   </v>
      </c>
      <c r="H38" s="1314"/>
      <c r="I38" s="1314"/>
      <c r="J38" s="461" t="str">
        <f>IF('INGRESO DE DATOS'!I74=0,"   ",'INGRESO DE DATOS'!J74)</f>
        <v>   </v>
      </c>
      <c r="K38" s="616" t="str">
        <f>IF('INGRESO DE DATOS'!I74=0,"   ","$/m2")</f>
        <v>   </v>
      </c>
      <c r="L38" s="1306" t="str">
        <f>IF('INGRESO DE DATOS'!I74=0,"   ",'INGRESO DE DATOS'!Y117)</f>
        <v>   </v>
      </c>
      <c r="M38" s="1307"/>
      <c r="N38" s="612"/>
    </row>
    <row r="39" spans="1:14" s="345" customFormat="1" ht="15" customHeight="1">
      <c r="A39" s="612"/>
      <c r="B39" s="462" t="str">
        <f>IF('INGRESO DE DATOS'!I75=0,"   ",'INGRESO DE DATOS'!K75)</f>
        <v>   </v>
      </c>
      <c r="C39" s="1280" t="str">
        <f>IF('INGRESO DE DATOS'!I75=0,"   ",'INGRESO DE DATOS'!B75)</f>
        <v>   </v>
      </c>
      <c r="D39" s="1280"/>
      <c r="E39" s="616" t="str">
        <f>IF('INGRESO DE DATOS'!I75=0,"   ",'INGRESO DE DATOS'!G75)</f>
        <v>   </v>
      </c>
      <c r="F39" s="616" t="str">
        <f>IF('INGRESO DE DATOS'!I75=0,"   ",'INGRESO DE DATOS'!I75)</f>
        <v>   </v>
      </c>
      <c r="G39" s="1314" t="str">
        <f>IF('INGRESO DE DATOS'!I75=0,"   "," a razon de")</f>
        <v>   </v>
      </c>
      <c r="H39" s="1314"/>
      <c r="I39" s="1314"/>
      <c r="J39" s="461" t="str">
        <f>IF('INGRESO DE DATOS'!I75=0,"   ",'INGRESO DE DATOS'!J75)</f>
        <v>   </v>
      </c>
      <c r="K39" s="616" t="str">
        <f>IF('INGRESO DE DATOS'!I75=0,"   ","$/m2")</f>
        <v>   </v>
      </c>
      <c r="L39" s="1306" t="str">
        <f>IF('INGRESO DE DATOS'!I75=0,"   ",'INGRESO DE DATOS'!Y118)</f>
        <v>   </v>
      </c>
      <c r="M39" s="1307"/>
      <c r="N39" s="612"/>
    </row>
    <row r="40" spans="1:14" s="345" customFormat="1" ht="15" customHeight="1">
      <c r="A40" s="612"/>
      <c r="B40" s="462" t="str">
        <f>IF('INGRESO DE DATOS'!I76=0,"   ",'INGRESO DE DATOS'!K76)</f>
        <v>   </v>
      </c>
      <c r="C40" s="1280" t="str">
        <f>IF('INGRESO DE DATOS'!I76=0,"   ",'INGRESO DE DATOS'!B76)</f>
        <v>   </v>
      </c>
      <c r="D40" s="1280"/>
      <c r="E40" s="616" t="str">
        <f>IF('INGRESO DE DATOS'!I76=0,"   ",'INGRESO DE DATOS'!G76)</f>
        <v>   </v>
      </c>
      <c r="F40" s="616" t="str">
        <f>IF('INGRESO DE DATOS'!I76=0,"   ",'INGRESO DE DATOS'!I76)</f>
        <v>   </v>
      </c>
      <c r="G40" s="1314" t="str">
        <f>IF('INGRESO DE DATOS'!I76=0,"   "," a razon de")</f>
        <v>   </v>
      </c>
      <c r="H40" s="1314"/>
      <c r="I40" s="1314"/>
      <c r="J40" s="461" t="str">
        <f>IF('INGRESO DE DATOS'!I76=0,"   ",'INGRESO DE DATOS'!J76)</f>
        <v>   </v>
      </c>
      <c r="K40" s="616" t="str">
        <f>IF('INGRESO DE DATOS'!I76=0,"   ","$/m2")</f>
        <v>   </v>
      </c>
      <c r="L40" s="1306" t="str">
        <f>IF('INGRESO DE DATOS'!I76=0,"   ",'INGRESO DE DATOS'!Y119)</f>
        <v>   </v>
      </c>
      <c r="M40" s="1307"/>
      <c r="N40" s="612"/>
    </row>
    <row r="41" spans="1:14" s="345" customFormat="1" ht="15" customHeight="1">
      <c r="A41" s="612"/>
      <c r="B41" s="462" t="str">
        <f>IF('INGRESO DE DATOS'!I77=0,"   ",'INGRESO DE DATOS'!K77)</f>
        <v>   </v>
      </c>
      <c r="C41" s="1280" t="str">
        <f>IF('INGRESO DE DATOS'!I77=0,"   ",'INGRESO DE DATOS'!B77)</f>
        <v>   </v>
      </c>
      <c r="D41" s="1280"/>
      <c r="E41" s="616" t="str">
        <f>IF('INGRESO DE DATOS'!I77=0,"   ",'INGRESO DE DATOS'!G77)</f>
        <v>   </v>
      </c>
      <c r="F41" s="616" t="str">
        <f>IF('INGRESO DE DATOS'!I77=0,"   ",'INGRESO DE DATOS'!I77)</f>
        <v>   </v>
      </c>
      <c r="G41" s="1314" t="str">
        <f>IF('INGRESO DE DATOS'!I77=0,"   "," a razon de")</f>
        <v>   </v>
      </c>
      <c r="H41" s="1314"/>
      <c r="I41" s="1314"/>
      <c r="J41" s="461" t="str">
        <f>IF('INGRESO DE DATOS'!I77=0,"   ",'INGRESO DE DATOS'!J77)</f>
        <v>   </v>
      </c>
      <c r="K41" s="616" t="str">
        <f>IF('INGRESO DE DATOS'!I77=0,"   ","$/m2")</f>
        <v>   </v>
      </c>
      <c r="L41" s="1306" t="str">
        <f>IF('INGRESO DE DATOS'!I77=0,"   ",'INGRESO DE DATOS'!Y120)</f>
        <v>   </v>
      </c>
      <c r="M41" s="1307"/>
      <c r="N41" s="612"/>
    </row>
    <row r="42" spans="1:14" s="345" customFormat="1" ht="15" customHeight="1">
      <c r="A42" s="612"/>
      <c r="B42" s="462" t="str">
        <f>IF('INGRESO DE DATOS'!I78=0,"   ",'INGRESO DE DATOS'!K78)</f>
        <v>   </v>
      </c>
      <c r="C42" s="1280" t="str">
        <f>IF('INGRESO DE DATOS'!I78=0,"   ",'INGRESO DE DATOS'!B78)</f>
        <v>   </v>
      </c>
      <c r="D42" s="1280"/>
      <c r="E42" s="616" t="str">
        <f>IF('INGRESO DE DATOS'!I78=0,"   ",'INGRESO DE DATOS'!G78)</f>
        <v>   </v>
      </c>
      <c r="F42" s="616" t="str">
        <f>IF('INGRESO DE DATOS'!I78=0,"   ",'INGRESO DE DATOS'!I78)</f>
        <v>   </v>
      </c>
      <c r="G42" s="1314" t="str">
        <f>IF('INGRESO DE DATOS'!I78=0,"   "," a razon de")</f>
        <v>   </v>
      </c>
      <c r="H42" s="1314"/>
      <c r="I42" s="1314"/>
      <c r="J42" s="461" t="str">
        <f>IF('INGRESO DE DATOS'!I78=0,"   ",'INGRESO DE DATOS'!J78)</f>
        <v>   </v>
      </c>
      <c r="K42" s="616" t="str">
        <f>IF('INGRESO DE DATOS'!I78=0,"   ","$/m2")</f>
        <v>   </v>
      </c>
      <c r="L42" s="1306" t="str">
        <f>IF('INGRESO DE DATOS'!I78=0,"   ",'INGRESO DE DATOS'!Y121)</f>
        <v>   </v>
      </c>
      <c r="M42" s="1307"/>
      <c r="N42" s="612"/>
    </row>
    <row r="43" spans="1:14" s="345" customFormat="1" ht="15" customHeight="1">
      <c r="A43" s="612"/>
      <c r="B43" s="462" t="str">
        <f>IF('INGRESO DE DATOS'!I79=0,"   ",'INGRESO DE DATOS'!K79)</f>
        <v>   </v>
      </c>
      <c r="C43" s="1280" t="str">
        <f>IF('INGRESO DE DATOS'!I79=0,"   ",'INGRESO DE DATOS'!B79)</f>
        <v>   </v>
      </c>
      <c r="D43" s="1280"/>
      <c r="E43" s="616" t="str">
        <f>IF('INGRESO DE DATOS'!I79=0,"   ",'INGRESO DE DATOS'!G79)</f>
        <v>   </v>
      </c>
      <c r="F43" s="616" t="str">
        <f>IF('INGRESO DE DATOS'!I79=0,"   ",'INGRESO DE DATOS'!I79)</f>
        <v>   </v>
      </c>
      <c r="G43" s="1314" t="str">
        <f>IF('INGRESO DE DATOS'!I79=0,"   "," a razon de")</f>
        <v>   </v>
      </c>
      <c r="H43" s="1314"/>
      <c r="I43" s="1314"/>
      <c r="J43" s="616" t="str">
        <f>IF('INGRESO DE DATOS'!I79=0,"   ",'INGRESO DE DATOS'!J79)</f>
        <v>   </v>
      </c>
      <c r="K43" s="616" t="str">
        <f>IF('INGRESO DE DATOS'!I79=0,"   ","$/m2")</f>
        <v>   </v>
      </c>
      <c r="L43" s="1306" t="str">
        <f>IF('INGRESO DE DATOS'!I79=0,"   ",'INGRESO DE DATOS'!Y122)</f>
        <v>   </v>
      </c>
      <c r="M43" s="1307"/>
      <c r="N43" s="612"/>
    </row>
    <row r="44" spans="1:14" s="568" customFormat="1" ht="15" customHeight="1">
      <c r="A44" s="612"/>
      <c r="B44" s="462" t="str">
        <f>IF('INGRESO DE DATOS'!I80=0,"   ",'INGRESO DE DATOS'!K80)</f>
        <v>   </v>
      </c>
      <c r="C44" s="1280" t="str">
        <f>IF('INGRESO DE DATOS'!I80=0,"   ",'INGRESO DE DATOS'!B80)</f>
        <v>   </v>
      </c>
      <c r="D44" s="1280"/>
      <c r="E44" s="616" t="str">
        <f>IF('INGRESO DE DATOS'!I80=0,"   ",'INGRESO DE DATOS'!G80)</f>
        <v>   </v>
      </c>
      <c r="F44" s="616" t="str">
        <f>IF('INGRESO DE DATOS'!I80=0,"   ",'INGRESO DE DATOS'!I80)</f>
        <v>   </v>
      </c>
      <c r="G44" s="1314" t="str">
        <f>IF('INGRESO DE DATOS'!I80=0,"   "," a razon de")</f>
        <v>   </v>
      </c>
      <c r="H44" s="1314"/>
      <c r="I44" s="1314"/>
      <c r="J44" s="616" t="str">
        <f>IF('INGRESO DE DATOS'!I80=0,"   ",'INGRESO DE DATOS'!J80)</f>
        <v>   </v>
      </c>
      <c r="K44" s="616" t="str">
        <f>IF('INGRESO DE DATOS'!I80=0,"   ","$/m2")</f>
        <v>   </v>
      </c>
      <c r="L44" s="1306" t="str">
        <f>IF('INGRESO DE DATOS'!I80=0,"   ",'INGRESO DE DATOS'!Y123)</f>
        <v>   </v>
      </c>
      <c r="M44" s="1307"/>
      <c r="N44" s="612"/>
    </row>
    <row r="45" spans="1:14" s="345" customFormat="1" ht="15" customHeight="1">
      <c r="A45" s="612"/>
      <c r="B45" s="1260" t="str">
        <f>IF('INGRESO DE DATOS'!I81=0,"   ","Cambio de techo por computo y presupuesto ----------------------------------------------------------------------------")</f>
        <v>   </v>
      </c>
      <c r="C45" s="1261"/>
      <c r="D45" s="1261"/>
      <c r="E45" s="1261"/>
      <c r="F45" s="1261"/>
      <c r="G45" s="1261"/>
      <c r="H45" s="1261"/>
      <c r="I45" s="1261"/>
      <c r="J45" s="1261"/>
      <c r="K45" s="1262"/>
      <c r="L45" s="1321" t="str">
        <f>IF('INGRESO DE DATOS'!Y124=0,"   ",'INGRESO DE DATOS'!Y124)</f>
        <v>   </v>
      </c>
      <c r="M45" s="1322"/>
      <c r="N45" s="612"/>
    </row>
    <row r="46" spans="1:14" s="568" customFormat="1" ht="15.75" customHeight="1" thickBot="1">
      <c r="A46" s="612"/>
      <c r="B46" s="1260" t="str">
        <f>IF('INGRESO DE DATOS'!I82=0,"   ","Modificacion interna por computo y presupuesto ----------------------------------------------------------------------")</f>
        <v>   </v>
      </c>
      <c r="C46" s="1261"/>
      <c r="D46" s="1261"/>
      <c r="E46" s="1261"/>
      <c r="F46" s="1261"/>
      <c r="G46" s="1261"/>
      <c r="H46" s="1261"/>
      <c r="I46" s="1261"/>
      <c r="J46" s="1261"/>
      <c r="K46" s="1262"/>
      <c r="L46" s="1306" t="str">
        <f>IF('INGRESO DE DATOS'!Y125=0,"   ",'INGRESO DE DATOS'!Y125)</f>
        <v>   </v>
      </c>
      <c r="M46" s="1307"/>
      <c r="N46" s="612"/>
    </row>
    <row r="47" spans="1:14" ht="35.25" customHeight="1" thickBot="1">
      <c r="A47" s="612"/>
      <c r="B47" s="914"/>
      <c r="C47" s="915"/>
      <c r="D47" s="915"/>
      <c r="E47" s="915"/>
      <c r="F47" s="915"/>
      <c r="G47" s="916"/>
      <c r="H47" s="1240" t="s">
        <v>796</v>
      </c>
      <c r="I47" s="1241"/>
      <c r="J47" s="1241"/>
      <c r="K47" s="1241"/>
      <c r="L47" s="1238">
        <f>'INGRESO DE DATOS'!$Y$126</f>
        <v>0</v>
      </c>
      <c r="M47" s="1239"/>
      <c r="N47" s="612"/>
    </row>
    <row r="48" spans="1:14" s="441" customFormat="1" ht="31.5" customHeight="1" thickBot="1">
      <c r="A48" s="612"/>
      <c r="B48" s="1224" t="str">
        <f>IF('INGRESO DE DATOS'!I54&gt;15%,"% DE LA OBRA  A EJECUTAR"," ")</f>
        <v> </v>
      </c>
      <c r="C48" s="1225"/>
      <c r="D48" s="1226"/>
      <c r="E48" s="913" t="str">
        <f>IF('INGRESO DE DATOS'!I54&gt;15%,'ACTA ESTADO DE OBRA'!$H$45," ")</f>
        <v> </v>
      </c>
      <c r="F48" s="1240" t="str">
        <f>IF('INGRESO DE DATOS'!I54&gt;15%,"VALOR DE LA OBRA FALTANTE A EJECUTAR","MONTO DE OBRA A EJECUTAR")</f>
        <v>MONTO DE OBRA A EJECUTAR</v>
      </c>
      <c r="G48" s="1241"/>
      <c r="H48" s="1241"/>
      <c r="I48" s="1241"/>
      <c r="J48" s="1241"/>
      <c r="K48" s="1248"/>
      <c r="L48" s="1238">
        <f>'INGRESO DE DATOS'!$Y$135</f>
        <v>0</v>
      </c>
      <c r="M48" s="1239"/>
      <c r="N48" s="612"/>
    </row>
    <row r="49" spans="1:14" ht="9.75" customHeight="1">
      <c r="A49" s="612"/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612"/>
    </row>
    <row r="50" spans="1:14" ht="10.5" customHeight="1" thickBot="1">
      <c r="A50" s="612"/>
      <c r="B50" s="524"/>
      <c r="C50" s="524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612"/>
    </row>
    <row r="51" spans="1:14" ht="21" thickBot="1">
      <c r="A51" s="612"/>
      <c r="B51" s="1240" t="s">
        <v>777</v>
      </c>
      <c r="C51" s="1241"/>
      <c r="D51" s="1241"/>
      <c r="E51" s="1241"/>
      <c r="F51" s="1241"/>
      <c r="G51" s="1241"/>
      <c r="H51" s="1241"/>
      <c r="I51" s="1241"/>
      <c r="J51" s="1241"/>
      <c r="K51" s="1241"/>
      <c r="L51" s="1241"/>
      <c r="M51" s="1248"/>
      <c r="N51" s="612"/>
    </row>
    <row r="52" spans="1:14" s="346" customFormat="1" ht="34.5" customHeight="1" thickBot="1">
      <c r="A52" s="832"/>
      <c r="B52" s="846"/>
      <c r="C52" s="542"/>
      <c r="D52" s="523"/>
      <c r="E52" s="523"/>
      <c r="F52" s="523"/>
      <c r="G52" s="261"/>
      <c r="H52" s="31"/>
      <c r="I52" s="31"/>
      <c r="J52" s="31"/>
      <c r="K52" s="31"/>
      <c r="L52" s="31"/>
      <c r="M52" s="523"/>
      <c r="N52" s="832"/>
    </row>
    <row r="53" spans="1:14" s="346" customFormat="1" ht="34.5" customHeight="1" thickBot="1">
      <c r="A53" s="832"/>
      <c r="B53" s="1245" t="s">
        <v>778</v>
      </c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7"/>
      <c r="N53" s="832"/>
    </row>
    <row r="54" spans="1:14" s="346" customFormat="1" ht="34.5" customHeight="1">
      <c r="A54" s="832"/>
      <c r="B54" s="1249" t="s">
        <v>779</v>
      </c>
      <c r="C54" s="1250"/>
      <c r="D54" s="1250"/>
      <c r="E54" s="1250"/>
      <c r="F54" s="1250"/>
      <c r="G54" s="1250"/>
      <c r="H54" s="1250"/>
      <c r="I54" s="1227">
        <f>'INGRESO DE DATOS'!Y135</f>
        <v>0</v>
      </c>
      <c r="J54" s="1228"/>
      <c r="K54" s="1215"/>
      <c r="L54" s="1215"/>
      <c r="M54" s="1216"/>
      <c r="N54" s="832"/>
    </row>
    <row r="55" spans="1:14" s="346" customFormat="1" ht="34.5" customHeight="1">
      <c r="A55" s="832"/>
      <c r="B55" s="1251" t="s">
        <v>3</v>
      </c>
      <c r="C55" s="1214"/>
      <c r="D55" s="1214"/>
      <c r="E55" s="1214"/>
      <c r="F55" s="1214"/>
      <c r="G55" s="1214"/>
      <c r="H55" s="1214"/>
      <c r="I55" s="1257">
        <f>'INGRESO DE DATOS'!Y136</f>
        <v>0</v>
      </c>
      <c r="J55" s="1217"/>
      <c r="K55" s="1217">
        <f>'INGRESO DE DATOS'!AA136</f>
        <v>0</v>
      </c>
      <c r="L55" s="1217"/>
      <c r="M55" s="1218"/>
      <c r="N55" s="832"/>
    </row>
    <row r="56" spans="1:14" s="346" customFormat="1" ht="34.5" customHeight="1" thickBot="1">
      <c r="A56" s="832"/>
      <c r="B56" s="833"/>
      <c r="C56" s="917">
        <v>0.016</v>
      </c>
      <c r="D56" s="1214" t="s">
        <v>23</v>
      </c>
      <c r="E56" s="1214"/>
      <c r="F56" s="1214"/>
      <c r="G56" s="1214"/>
      <c r="H56" s="1214"/>
      <c r="I56" s="1263">
        <f>'INGRESO DE DATOS'!Y137</f>
        <v>0</v>
      </c>
      <c r="J56" s="1219"/>
      <c r="K56" s="1219">
        <f>'INGRESO DE DATOS'!AA137</f>
        <v>0</v>
      </c>
      <c r="L56" s="1219"/>
      <c r="M56" s="1220"/>
      <c r="N56" s="832"/>
    </row>
    <row r="57" spans="1:14" ht="32.25" customHeight="1" thickBot="1">
      <c r="A57" s="612"/>
      <c r="B57" s="1224" t="s">
        <v>795</v>
      </c>
      <c r="C57" s="1225"/>
      <c r="D57" s="1225"/>
      <c r="E57" s="1225"/>
      <c r="F57" s="1225"/>
      <c r="G57" s="1225"/>
      <c r="H57" s="1225"/>
      <c r="I57" s="1225"/>
      <c r="J57" s="1226"/>
      <c r="K57" s="1221">
        <f>'INGRESO DE DATOS'!AA138</f>
        <v>0</v>
      </c>
      <c r="L57" s="1222"/>
      <c r="M57" s="1223"/>
      <c r="N57" s="612"/>
    </row>
    <row r="58" spans="1:26" ht="6" customHeight="1">
      <c r="A58" s="612"/>
      <c r="B58" s="524" t="s">
        <v>2</v>
      </c>
      <c r="C58" s="524"/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612"/>
      <c r="S58" s="125"/>
      <c r="T58" s="182"/>
      <c r="U58" s="182"/>
      <c r="V58" s="182"/>
      <c r="W58" s="182"/>
      <c r="X58" s="182"/>
      <c r="Y58" s="182"/>
      <c r="Z58" s="182"/>
    </row>
    <row r="59" spans="1:26" s="358" customFormat="1" ht="6" customHeight="1" thickBot="1">
      <c r="A59" s="838"/>
      <c r="B59"/>
      <c r="C59"/>
      <c r="D59"/>
      <c r="E59"/>
      <c r="F59"/>
      <c r="G59"/>
      <c r="H59"/>
      <c r="I59" s="3"/>
      <c r="J59" s="3"/>
      <c r="K59" s="3"/>
      <c r="L59" s="3"/>
      <c r="M59" s="3"/>
      <c r="N59" s="838"/>
      <c r="S59" s="252"/>
      <c r="T59" s="894"/>
      <c r="U59" s="894"/>
      <c r="V59" s="894"/>
      <c r="W59" s="894"/>
      <c r="X59" s="894"/>
      <c r="Y59" s="894"/>
      <c r="Z59" s="894"/>
    </row>
    <row r="60" spans="1:26" s="358" customFormat="1" ht="34.5" customHeight="1" thickBot="1">
      <c r="A60" s="838"/>
      <c r="B60" s="1205" t="str">
        <f>'INGRESO DE DATOS'!B87</f>
        <v> Honorario MINIMO</v>
      </c>
      <c r="C60" s="1206"/>
      <c r="D60" s="1206"/>
      <c r="E60" s="1206"/>
      <c r="F60" s="1206"/>
      <c r="G60" s="1206"/>
      <c r="H60" s="1206"/>
      <c r="I60" s="1206"/>
      <c r="J60" s="1207"/>
      <c r="K60" s="1268" t="str">
        <f>'INGRESO DE DATOS'!I87</f>
        <v>ERROR</v>
      </c>
      <c r="L60" s="1269"/>
      <c r="M60" s="1270"/>
      <c r="N60" s="838"/>
      <c r="U60" s="894"/>
      <c r="V60" s="894"/>
      <c r="W60" s="894"/>
      <c r="X60" s="894"/>
      <c r="Y60" s="894"/>
      <c r="Z60" s="894"/>
    </row>
    <row r="61" spans="1:26" s="358" customFormat="1" ht="40.5" customHeight="1" thickBot="1">
      <c r="A61" s="838"/>
      <c r="B61" s="1208" t="str">
        <f>'INGRESO DE DATOS'!B89</f>
        <v>  </v>
      </c>
      <c r="C61" s="1209"/>
      <c r="D61" s="1209"/>
      <c r="E61" s="1209"/>
      <c r="F61" s="1209"/>
      <c r="G61" s="1209"/>
      <c r="H61" s="1209"/>
      <c r="I61" s="1209"/>
      <c r="J61" s="1210"/>
      <c r="K61" s="1268" t="str">
        <f>'INGRESO DE DATOS'!I89</f>
        <v>  </v>
      </c>
      <c r="L61" s="1269"/>
      <c r="M61" s="1270"/>
      <c r="N61" s="838"/>
      <c r="U61" s="252"/>
      <c r="V61" s="252"/>
      <c r="W61" s="252"/>
      <c r="X61" s="252"/>
      <c r="Y61" s="252"/>
      <c r="Z61" s="252"/>
    </row>
    <row r="62" spans="1:26" s="358" customFormat="1" ht="46.5" customHeight="1" thickBot="1">
      <c r="A62" s="838"/>
      <c r="B62" s="1211" t="str">
        <f>'INGRESO DE DATOS'!C90</f>
        <v> HONORARIO CONVENIDO (H)</v>
      </c>
      <c r="C62" s="1212"/>
      <c r="D62" s="1212"/>
      <c r="E62" s="1212"/>
      <c r="F62" s="1212"/>
      <c r="G62" s="1212"/>
      <c r="H62" s="1212"/>
      <c r="I62" s="1212"/>
      <c r="J62" s="1213"/>
      <c r="K62" s="1235" t="str">
        <f>'INGRESO DE DATOS'!I90</f>
        <v>ERROR</v>
      </c>
      <c r="L62" s="1236"/>
      <c r="M62" s="1237"/>
      <c r="N62" s="838"/>
      <c r="S62" s="252"/>
      <c r="T62" s="252"/>
      <c r="U62" s="252"/>
      <c r="V62" s="252"/>
      <c r="W62" s="252"/>
      <c r="X62" s="252"/>
      <c r="Y62" s="252"/>
      <c r="Z62" s="252"/>
    </row>
    <row r="63" spans="1:26" ht="33" customHeight="1" thickBot="1">
      <c r="A63" s="612"/>
      <c r="B63" s="1326" t="str">
        <f>'INGRESO DE DATOS'!B92</f>
        <v>EN LETRAS EON PESOS:</v>
      </c>
      <c r="C63" s="1327"/>
      <c r="D63" s="1281" t="e">
        <f>'INGRESO DE DATOS'!C92</f>
        <v>#NAME?</v>
      </c>
      <c r="E63" s="1282"/>
      <c r="F63" s="1282"/>
      <c r="G63" s="1282"/>
      <c r="H63" s="1282"/>
      <c r="I63" s="1282"/>
      <c r="J63" s="1282"/>
      <c r="K63" s="1282"/>
      <c r="L63" s="1282"/>
      <c r="M63" s="1283"/>
      <c r="N63" s="612"/>
      <c r="S63" s="125"/>
      <c r="T63" s="125"/>
      <c r="U63" s="125"/>
      <c r="V63" s="125"/>
      <c r="W63" s="125"/>
      <c r="X63" s="125"/>
      <c r="Y63" s="125"/>
      <c r="Z63" s="125"/>
    </row>
    <row r="64" spans="1:26" ht="29.25" customHeight="1" thickBot="1">
      <c r="A64" s="612"/>
      <c r="B64" s="1224" t="s">
        <v>412</v>
      </c>
      <c r="C64" s="1225"/>
      <c r="D64" s="1226"/>
      <c r="E64" s="919">
        <f>'INGRESO DE DATOS'!$E$95</f>
        <v>2.9</v>
      </c>
      <c r="F64" s="1284" t="s">
        <v>22</v>
      </c>
      <c r="G64" s="1284"/>
      <c r="H64" s="1284"/>
      <c r="I64" s="1284"/>
      <c r="J64" s="1285"/>
      <c r="K64" s="1229" t="e">
        <f>+K62/E64</f>
        <v>#VALUE!</v>
      </c>
      <c r="L64" s="1230"/>
      <c r="M64" s="1231"/>
      <c r="N64" s="612"/>
      <c r="S64" s="125"/>
      <c r="T64" s="125"/>
      <c r="U64" s="125"/>
      <c r="V64" s="125"/>
      <c r="W64" s="125"/>
      <c r="X64" s="125"/>
      <c r="Y64" s="125"/>
      <c r="Z64" s="125"/>
    </row>
    <row r="65" spans="1:26" ht="39.75" customHeight="1" thickBot="1">
      <c r="A65" s="612"/>
      <c r="B65" s="1242" t="s">
        <v>7</v>
      </c>
      <c r="C65" s="1243"/>
      <c r="D65" s="1243"/>
      <c r="E65" s="1243"/>
      <c r="F65" s="1243"/>
      <c r="G65" s="1243"/>
      <c r="H65" s="1243"/>
      <c r="I65" s="1243"/>
      <c r="J65" s="1244"/>
      <c r="K65" s="1232" t="e">
        <f>+K62/10</f>
        <v>#VALUE!</v>
      </c>
      <c r="L65" s="1233"/>
      <c r="M65" s="1234"/>
      <c r="N65" s="612"/>
      <c r="U65" s="125"/>
      <c r="V65" s="125"/>
      <c r="W65" s="125"/>
      <c r="X65" s="125"/>
      <c r="Y65" s="125"/>
      <c r="Z65" s="125"/>
    </row>
    <row r="66" spans="1:14" ht="12.75">
      <c r="A66" s="612"/>
      <c r="I66" s="31"/>
      <c r="J66" s="31"/>
      <c r="K66" s="31"/>
      <c r="L66" s="31"/>
      <c r="M66" s="31"/>
      <c r="N66" s="612"/>
    </row>
    <row r="67" spans="1:14" ht="12.75">
      <c r="A67" s="612"/>
      <c r="B67" s="834"/>
      <c r="C67" s="834"/>
      <c r="D67" s="834"/>
      <c r="E67" s="834"/>
      <c r="F67" s="834"/>
      <c r="G67" s="834"/>
      <c r="H67" s="211"/>
      <c r="I67" s="31"/>
      <c r="J67" s="31"/>
      <c r="K67" s="31"/>
      <c r="L67" s="31"/>
      <c r="M67" s="31"/>
      <c r="N67" s="612"/>
    </row>
    <row r="68" spans="1:14" ht="15" customHeight="1">
      <c r="A68" s="612"/>
      <c r="B68" s="834"/>
      <c r="C68" s="834"/>
      <c r="D68" s="834"/>
      <c r="E68" s="834"/>
      <c r="F68" s="834"/>
      <c r="G68" s="834"/>
      <c r="H68" s="211"/>
      <c r="N68" s="612"/>
    </row>
    <row r="69" spans="1:14" ht="15" customHeight="1">
      <c r="A69" s="612"/>
      <c r="B69" s="834"/>
      <c r="C69" s="834"/>
      <c r="D69" s="834"/>
      <c r="E69" s="834"/>
      <c r="F69" s="834"/>
      <c r="G69" s="834"/>
      <c r="H69" s="211"/>
      <c r="N69" s="612"/>
    </row>
    <row r="70" spans="1:14" ht="11.25" customHeight="1">
      <c r="A70" s="612"/>
      <c r="B70" s="344"/>
      <c r="C70" s="344"/>
      <c r="D70" s="344"/>
      <c r="G70" s="344"/>
      <c r="H70" s="211"/>
      <c r="N70" s="612"/>
    </row>
    <row r="71" spans="1:14" ht="15.75" customHeight="1">
      <c r="A71" s="612"/>
      <c r="H71" s="211"/>
      <c r="N71" s="612"/>
    </row>
    <row r="72" spans="1:14" ht="15.75" customHeight="1">
      <c r="A72" s="612"/>
      <c r="B72" s="27"/>
      <c r="C72" s="15" t="s">
        <v>24</v>
      </c>
      <c r="D72" s="52"/>
      <c r="H72" s="211"/>
      <c r="I72" s="15" t="s">
        <v>24</v>
      </c>
      <c r="N72" s="612"/>
    </row>
    <row r="73" spans="1:14" ht="15.75" customHeight="1">
      <c r="A73" s="612"/>
      <c r="C73" s="558" t="s">
        <v>780</v>
      </c>
      <c r="F73" s="67"/>
      <c r="H73" s="211"/>
      <c r="I73" s="558" t="s">
        <v>9</v>
      </c>
      <c r="N73" s="612"/>
    </row>
    <row r="74" spans="1:14" ht="12.75">
      <c r="A74" s="612"/>
      <c r="C74" t="str">
        <f>'INGRESO DE DATOS'!G8</f>
        <v>#</v>
      </c>
      <c r="F74" s="199"/>
      <c r="G74" s="52"/>
      <c r="H74" s="211"/>
      <c r="I74" s="557" t="str">
        <f>'INGRESO DE DATOS'!$G$16</f>
        <v>#</v>
      </c>
      <c r="N74" s="612"/>
    </row>
    <row r="75" spans="1:14" ht="12.75">
      <c r="A75" s="612"/>
      <c r="C75" t="str">
        <f>'INGRESO DE DATOS'!G9</f>
        <v>#</v>
      </c>
      <c r="F75" s="199"/>
      <c r="G75" s="52"/>
      <c r="H75" s="211"/>
      <c r="I75" s="557" t="str">
        <f>'INGRESO DE DATOS'!$G$21</f>
        <v>#</v>
      </c>
      <c r="N75" s="612"/>
    </row>
    <row r="76" spans="1:14" ht="12.75">
      <c r="A76" s="621"/>
      <c r="F76" s="199"/>
      <c r="G76" s="52"/>
      <c r="H76" s="211"/>
      <c r="I76" s="557" t="str">
        <f>'INGRESO DE DATOS'!$G$19</f>
        <v>#</v>
      </c>
      <c r="N76" s="621"/>
    </row>
    <row r="77" spans="1:14" ht="12.75">
      <c r="A77" s="621"/>
      <c r="F77" s="13"/>
      <c r="G77" s="52"/>
      <c r="H77" s="286"/>
      <c r="I77" s="286"/>
      <c r="J77" s="286"/>
      <c r="K77" s="286"/>
      <c r="L77" s="286"/>
      <c r="M77" s="286"/>
      <c r="N77" s="839"/>
    </row>
    <row r="78" spans="1:14" ht="20.25">
      <c r="A78" s="621"/>
      <c r="C78" s="763" t="s">
        <v>762</v>
      </c>
      <c r="F78" s="13"/>
      <c r="G78" s="52"/>
      <c r="H78" s="286"/>
      <c r="I78" s="286"/>
      <c r="J78" s="286"/>
      <c r="K78" s="286"/>
      <c r="L78" s="286"/>
      <c r="M78" s="286"/>
      <c r="N78" s="839"/>
    </row>
    <row r="79" spans="1:14" ht="20.25">
      <c r="A79" s="621"/>
      <c r="C79" s="763" t="s">
        <v>763</v>
      </c>
      <c r="G79" s="52"/>
      <c r="H79" s="286"/>
      <c r="I79" s="286"/>
      <c r="J79" s="286"/>
      <c r="K79" s="286"/>
      <c r="L79" s="286"/>
      <c r="M79" s="286"/>
      <c r="N79" s="621"/>
    </row>
    <row r="80" spans="1:14" ht="12.75" customHeight="1" thickBot="1">
      <c r="A80" s="621"/>
      <c r="G80" s="214"/>
      <c r="H80" s="214"/>
      <c r="I80" s="52"/>
      <c r="J80" s="52"/>
      <c r="K80" s="52"/>
      <c r="L80" s="52"/>
      <c r="M80" s="125"/>
      <c r="N80" s="621"/>
    </row>
    <row r="81" spans="1:21" ht="22.5" customHeight="1">
      <c r="A81" s="621"/>
      <c r="B81" s="201"/>
      <c r="C81" s="212"/>
      <c r="D81" s="212"/>
      <c r="E81" s="212"/>
      <c r="F81" s="212"/>
      <c r="G81" s="835"/>
      <c r="H81" s="1273" t="s">
        <v>413</v>
      </c>
      <c r="I81" s="1273"/>
      <c r="J81" s="1273"/>
      <c r="K81" s="1273"/>
      <c r="L81" s="1273"/>
      <c r="M81" s="1274"/>
      <c r="N81" s="621"/>
      <c r="R81" s="52"/>
      <c r="S81" s="52"/>
      <c r="T81" s="52"/>
      <c r="U81" s="52"/>
    </row>
    <row r="82" spans="1:21" ht="24.75" customHeight="1">
      <c r="A82" s="621"/>
      <c r="B82" s="837" t="s">
        <v>788</v>
      </c>
      <c r="C82" s="125"/>
      <c r="D82" s="125"/>
      <c r="E82" s="125"/>
      <c r="F82" s="125"/>
      <c r="G82" s="836"/>
      <c r="H82" s="1275"/>
      <c r="I82" s="1275"/>
      <c r="J82" s="1275"/>
      <c r="K82" s="1275"/>
      <c r="L82" s="1275"/>
      <c r="M82" s="1276"/>
      <c r="N82" s="621"/>
      <c r="R82" s="52"/>
      <c r="S82" s="52"/>
      <c r="T82" s="52"/>
      <c r="U82" s="52"/>
    </row>
    <row r="83" spans="1:21" ht="23.25">
      <c r="A83" s="621"/>
      <c r="B83" s="837" t="s">
        <v>789</v>
      </c>
      <c r="C83" s="125"/>
      <c r="D83" s="125"/>
      <c r="E83" s="125"/>
      <c r="F83" s="125"/>
      <c r="G83" s="203"/>
      <c r="H83" s="1275"/>
      <c r="I83" s="1275"/>
      <c r="J83" s="1275"/>
      <c r="K83" s="1275"/>
      <c r="L83" s="1275"/>
      <c r="M83" s="1276"/>
      <c r="N83" s="621"/>
      <c r="R83" s="52"/>
      <c r="S83" s="52"/>
      <c r="T83" s="52"/>
      <c r="U83" s="52"/>
    </row>
    <row r="84" spans="1:21" ht="12.75" customHeight="1" thickBot="1">
      <c r="A84" s="621"/>
      <c r="B84" s="837"/>
      <c r="C84" s="125"/>
      <c r="D84" s="125"/>
      <c r="E84" s="125"/>
      <c r="F84" s="125"/>
      <c r="G84" s="203"/>
      <c r="H84" s="1277"/>
      <c r="I84" s="1277"/>
      <c r="J84" s="1277"/>
      <c r="K84" s="1277"/>
      <c r="L84" s="1277"/>
      <c r="M84" s="1278"/>
      <c r="N84" s="621"/>
      <c r="R84" s="52"/>
      <c r="S84" s="52"/>
      <c r="T84" s="52"/>
      <c r="U84" s="52"/>
    </row>
    <row r="85" spans="1:21" ht="12.75">
      <c r="A85" s="621"/>
      <c r="B85" s="202"/>
      <c r="C85" s="125"/>
      <c r="D85" s="125"/>
      <c r="E85" s="125"/>
      <c r="F85" s="125"/>
      <c r="G85" s="203"/>
      <c r="H85" s="1252"/>
      <c r="I85" s="1252"/>
      <c r="J85" s="1252"/>
      <c r="K85" s="1252"/>
      <c r="L85" s="1252"/>
      <c r="M85" s="1048"/>
      <c r="N85" s="621"/>
      <c r="R85" s="52"/>
      <c r="S85" s="52"/>
      <c r="T85" s="52"/>
      <c r="U85" s="52"/>
    </row>
    <row r="86" spans="1:21" ht="60" customHeight="1">
      <c r="A86" s="621"/>
      <c r="B86" s="202"/>
      <c r="C86" s="125"/>
      <c r="D86" s="125"/>
      <c r="E86" s="125"/>
      <c r="F86" s="125"/>
      <c r="G86" s="203"/>
      <c r="H86" s="1253"/>
      <c r="I86" s="1253"/>
      <c r="J86" s="1253"/>
      <c r="K86" s="1253"/>
      <c r="L86" s="1253"/>
      <c r="M86" s="1254"/>
      <c r="N86" s="621"/>
      <c r="R86" s="52"/>
      <c r="S86" s="52"/>
      <c r="T86" s="52"/>
      <c r="U86" s="52"/>
    </row>
    <row r="87" spans="1:21" ht="12.75">
      <c r="A87" s="621"/>
      <c r="B87" s="202"/>
      <c r="C87" s="125"/>
      <c r="D87" s="125"/>
      <c r="E87" s="125"/>
      <c r="F87" s="125"/>
      <c r="G87" s="203"/>
      <c r="H87" s="1253"/>
      <c r="I87" s="1253"/>
      <c r="J87" s="1253"/>
      <c r="K87" s="1253"/>
      <c r="L87" s="1253"/>
      <c r="M87" s="1254"/>
      <c r="N87" s="621"/>
      <c r="R87" s="52"/>
      <c r="S87" s="52"/>
      <c r="T87" s="52"/>
      <c r="U87" s="52"/>
    </row>
    <row r="88" spans="1:21" ht="54" customHeight="1">
      <c r="A88" s="621"/>
      <c r="B88" s="202"/>
      <c r="C88" s="125"/>
      <c r="D88" s="125"/>
      <c r="E88" s="125"/>
      <c r="F88" s="125"/>
      <c r="G88" s="203"/>
      <c r="H88" s="1253"/>
      <c r="I88" s="1253"/>
      <c r="J88" s="1253"/>
      <c r="K88" s="1253"/>
      <c r="L88" s="1253"/>
      <c r="M88" s="1254"/>
      <c r="N88" s="621"/>
      <c r="R88" s="52"/>
      <c r="S88" s="52"/>
      <c r="T88" s="52"/>
      <c r="U88" s="52"/>
    </row>
    <row r="89" spans="1:21" ht="15" customHeight="1">
      <c r="A89" s="621"/>
      <c r="B89" s="202"/>
      <c r="C89" s="125"/>
      <c r="D89" s="125"/>
      <c r="E89" s="125"/>
      <c r="F89" s="125"/>
      <c r="G89" s="203"/>
      <c r="H89" s="1253"/>
      <c r="I89" s="1253"/>
      <c r="J89" s="1253"/>
      <c r="K89" s="1253"/>
      <c r="L89" s="1253"/>
      <c r="M89" s="1254"/>
      <c r="N89" s="621"/>
      <c r="R89" s="52"/>
      <c r="S89" s="52"/>
      <c r="T89" s="52"/>
      <c r="U89" s="52"/>
    </row>
    <row r="90" spans="1:21" ht="12.75">
      <c r="A90" s="621"/>
      <c r="B90" s="202"/>
      <c r="C90" s="125"/>
      <c r="D90" s="125"/>
      <c r="E90" s="125"/>
      <c r="F90" s="125"/>
      <c r="G90" s="203"/>
      <c r="H90" s="1253"/>
      <c r="I90" s="1253"/>
      <c r="J90" s="1253"/>
      <c r="K90" s="1253"/>
      <c r="L90" s="1253"/>
      <c r="M90" s="1254"/>
      <c r="N90" s="621"/>
      <c r="R90" s="52"/>
      <c r="S90" s="52"/>
      <c r="T90" s="52"/>
      <c r="U90" s="52"/>
    </row>
    <row r="91" spans="1:21" ht="26.25" customHeight="1">
      <c r="A91" s="621"/>
      <c r="B91" s="202"/>
      <c r="C91" s="125"/>
      <c r="D91" s="125"/>
      <c r="E91" s="125"/>
      <c r="F91" s="125"/>
      <c r="G91" s="203"/>
      <c r="H91" s="1253"/>
      <c r="I91" s="1253"/>
      <c r="J91" s="1253"/>
      <c r="K91" s="1253"/>
      <c r="L91" s="1253"/>
      <c r="M91" s="1254"/>
      <c r="N91" s="621"/>
      <c r="R91" s="52"/>
      <c r="S91" s="52"/>
      <c r="T91" s="52"/>
      <c r="U91" s="52"/>
    </row>
    <row r="92" spans="1:14" ht="12.75">
      <c r="A92" s="621"/>
      <c r="B92" s="202"/>
      <c r="C92" s="125"/>
      <c r="D92" s="125"/>
      <c r="E92" s="125"/>
      <c r="F92" s="125"/>
      <c r="G92" s="203"/>
      <c r="H92" s="1253"/>
      <c r="I92" s="1253"/>
      <c r="J92" s="1253"/>
      <c r="K92" s="1253"/>
      <c r="L92" s="1253"/>
      <c r="M92" s="1254"/>
      <c r="N92" s="621"/>
    </row>
    <row r="93" spans="1:14" ht="12.75">
      <c r="A93" s="621"/>
      <c r="B93" s="202"/>
      <c r="C93" s="125"/>
      <c r="D93" s="125"/>
      <c r="E93" s="125"/>
      <c r="F93" s="125"/>
      <c r="G93" s="203"/>
      <c r="H93" s="1253"/>
      <c r="I93" s="1253"/>
      <c r="J93" s="1253"/>
      <c r="K93" s="1253"/>
      <c r="L93" s="1253"/>
      <c r="M93" s="1254"/>
      <c r="N93" s="621"/>
    </row>
    <row r="94" spans="1:14" ht="12.75">
      <c r="A94" s="621"/>
      <c r="B94" s="202"/>
      <c r="C94" s="125"/>
      <c r="D94" s="125"/>
      <c r="E94" s="125"/>
      <c r="F94" s="125"/>
      <c r="G94" s="203"/>
      <c r="H94" s="1253"/>
      <c r="I94" s="1253"/>
      <c r="J94" s="1253"/>
      <c r="K94" s="1253"/>
      <c r="L94" s="1253"/>
      <c r="M94" s="1254"/>
      <c r="N94" s="621"/>
    </row>
    <row r="95" spans="1:14" ht="12.75">
      <c r="A95" s="621"/>
      <c r="B95" s="202"/>
      <c r="C95" s="125"/>
      <c r="D95" s="125"/>
      <c r="E95" s="125"/>
      <c r="F95" s="125"/>
      <c r="G95" s="203"/>
      <c r="H95" s="1253"/>
      <c r="I95" s="1253"/>
      <c r="J95" s="1253"/>
      <c r="K95" s="1253"/>
      <c r="L95" s="1253"/>
      <c r="M95" s="1254"/>
      <c r="N95" s="621"/>
    </row>
    <row r="96" spans="1:14" ht="12.75">
      <c r="A96" s="621"/>
      <c r="B96" s="202"/>
      <c r="C96" s="125"/>
      <c r="D96" s="125"/>
      <c r="E96" s="125"/>
      <c r="F96" s="125"/>
      <c r="G96" s="203"/>
      <c r="H96" s="1253"/>
      <c r="I96" s="1253"/>
      <c r="J96" s="1253"/>
      <c r="K96" s="1253"/>
      <c r="L96" s="1253"/>
      <c r="M96" s="1254"/>
      <c r="N96" s="621"/>
    </row>
    <row r="97" spans="1:14" ht="3" customHeight="1" thickBot="1">
      <c r="A97" s="621"/>
      <c r="B97" s="200"/>
      <c r="C97" s="164"/>
      <c r="D97" s="164"/>
      <c r="E97" s="164"/>
      <c r="F97" s="164"/>
      <c r="G97" s="204"/>
      <c r="H97" s="1255"/>
      <c r="I97" s="1255"/>
      <c r="J97" s="1255"/>
      <c r="K97" s="1255"/>
      <c r="L97" s="1255"/>
      <c r="M97" s="1256"/>
      <c r="N97" s="621"/>
    </row>
    <row r="98" spans="1:14" ht="3" customHeight="1">
      <c r="A98" s="621"/>
      <c r="N98" s="621"/>
    </row>
    <row r="99" spans="2:13" ht="3" customHeight="1">
      <c r="B99" s="621"/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</row>
  </sheetData>
  <sheetProtection password="CEAE" sheet="1" scenarios="1"/>
  <mergeCells count="93">
    <mergeCell ref="C16:H16"/>
    <mergeCell ref="J27:M27"/>
    <mergeCell ref="B64:D64"/>
    <mergeCell ref="B63:C63"/>
    <mergeCell ref="B46:K46"/>
    <mergeCell ref="C42:D42"/>
    <mergeCell ref="C43:D43"/>
    <mergeCell ref="C44:D44"/>
    <mergeCell ref="L43:M43"/>
    <mergeCell ref="L42:M42"/>
    <mergeCell ref="L45:M45"/>
    <mergeCell ref="L44:M44"/>
    <mergeCell ref="G44:I44"/>
    <mergeCell ref="G42:I42"/>
    <mergeCell ref="G43:I43"/>
    <mergeCell ref="L46:M46"/>
    <mergeCell ref="L41:M41"/>
    <mergeCell ref="G39:I39"/>
    <mergeCell ref="C35:D35"/>
    <mergeCell ref="C36:D36"/>
    <mergeCell ref="C37:D37"/>
    <mergeCell ref="C38:D38"/>
    <mergeCell ref="C39:D39"/>
    <mergeCell ref="G41:I41"/>
    <mergeCell ref="G40:I40"/>
    <mergeCell ref="L37:M37"/>
    <mergeCell ref="B17:E17"/>
    <mergeCell ref="G36:I36"/>
    <mergeCell ref="G37:I37"/>
    <mergeCell ref="B33:M33"/>
    <mergeCell ref="C41:D41"/>
    <mergeCell ref="L35:M35"/>
    <mergeCell ref="L39:M39"/>
    <mergeCell ref="G38:I38"/>
    <mergeCell ref="L40:M40"/>
    <mergeCell ref="L38:M38"/>
    <mergeCell ref="L36:M36"/>
    <mergeCell ref="B34:M34"/>
    <mergeCell ref="G35:I35"/>
    <mergeCell ref="H18:I18"/>
    <mergeCell ref="K18:M18"/>
    <mergeCell ref="B18:C18"/>
    <mergeCell ref="C29:G29"/>
    <mergeCell ref="B12:C12"/>
    <mergeCell ref="B19:E20"/>
    <mergeCell ref="B13:M13"/>
    <mergeCell ref="B14:M14"/>
    <mergeCell ref="I17:J17"/>
    <mergeCell ref="G15:L15"/>
    <mergeCell ref="B15:C15"/>
    <mergeCell ref="D15:E15"/>
    <mergeCell ref="L16:M16"/>
    <mergeCell ref="J16:K16"/>
    <mergeCell ref="G17:H17"/>
    <mergeCell ref="K17:M17"/>
    <mergeCell ref="K61:M61"/>
    <mergeCell ref="K60:M60"/>
    <mergeCell ref="D18:E18"/>
    <mergeCell ref="H81:M84"/>
    <mergeCell ref="H25:J25"/>
    <mergeCell ref="C40:D40"/>
    <mergeCell ref="D63:M63"/>
    <mergeCell ref="F64:J64"/>
    <mergeCell ref="H85:M97"/>
    <mergeCell ref="F48:K48"/>
    <mergeCell ref="L48:M48"/>
    <mergeCell ref="I55:J55"/>
    <mergeCell ref="B48:D48"/>
    <mergeCell ref="E25:G25"/>
    <mergeCell ref="F27:H27"/>
    <mergeCell ref="B45:K45"/>
    <mergeCell ref="I56:J56"/>
    <mergeCell ref="K25:M25"/>
    <mergeCell ref="K64:M64"/>
    <mergeCell ref="K65:M65"/>
    <mergeCell ref="K62:M62"/>
    <mergeCell ref="L47:M47"/>
    <mergeCell ref="H47:K47"/>
    <mergeCell ref="B65:J65"/>
    <mergeCell ref="B53:M53"/>
    <mergeCell ref="B51:M51"/>
    <mergeCell ref="B54:H54"/>
    <mergeCell ref="B55:H55"/>
    <mergeCell ref="B60:J60"/>
    <mergeCell ref="B61:J61"/>
    <mergeCell ref="B62:J62"/>
    <mergeCell ref="D56:H56"/>
    <mergeCell ref="K54:M54"/>
    <mergeCell ref="K55:M55"/>
    <mergeCell ref="K56:M56"/>
    <mergeCell ref="K57:M57"/>
    <mergeCell ref="B57:J57"/>
    <mergeCell ref="I54:J54"/>
  </mergeCells>
  <printOptions horizontalCentered="1"/>
  <pageMargins left="0.984251968503937" right="0" top="0" bottom="0" header="0" footer="0"/>
  <pageSetup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S53" sqref="S53"/>
    </sheetView>
  </sheetViews>
  <sheetFormatPr defaultColWidth="11.421875" defaultRowHeight="12.75"/>
  <cols>
    <col min="1" max="1" width="0.9921875" style="0" customWidth="1"/>
    <col min="3" max="3" width="17.421875" style="0" customWidth="1"/>
    <col min="4" max="4" width="1.421875" style="0" customWidth="1"/>
    <col min="5" max="5" width="9.140625" style="0" customWidth="1"/>
    <col min="6" max="6" width="7.28125" style="0" customWidth="1"/>
    <col min="7" max="7" width="9.00390625" style="0" customWidth="1"/>
    <col min="8" max="8" width="7.28125" style="0" customWidth="1"/>
    <col min="9" max="9" width="9.57421875" style="0" customWidth="1"/>
    <col min="10" max="10" width="8.00390625" style="0" customWidth="1"/>
    <col min="11" max="11" width="8.57421875" style="0" customWidth="1"/>
    <col min="12" max="12" width="9.00390625" style="0" customWidth="1"/>
    <col min="13" max="13" width="14.57421875" style="0" customWidth="1"/>
    <col min="14" max="14" width="8.8515625" style="0" customWidth="1"/>
    <col min="15" max="15" width="7.28125" style="0" customWidth="1"/>
    <col min="16" max="16" width="12.7109375" style="0" customWidth="1"/>
    <col min="17" max="17" width="0.9921875" style="0" customWidth="1"/>
    <col min="18" max="18" width="0.85546875" style="0" customWidth="1"/>
  </cols>
  <sheetData>
    <row r="1" spans="1:19" ht="3" customHeight="1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125"/>
    </row>
    <row r="2" spans="1:19" ht="18.75">
      <c r="A2" s="632"/>
      <c r="B2" s="342"/>
      <c r="C2" s="297"/>
      <c r="D2" s="297"/>
      <c r="E2" s="1377"/>
      <c r="F2" s="1377"/>
      <c r="G2" s="1377"/>
      <c r="H2" s="1377"/>
      <c r="I2" s="1377"/>
      <c r="J2" s="297"/>
      <c r="K2" s="297"/>
      <c r="L2" s="297"/>
      <c r="M2" s="297"/>
      <c r="N2" s="297"/>
      <c r="O2" s="297"/>
      <c r="P2" s="297"/>
      <c r="Q2" s="249"/>
      <c r="R2" s="632"/>
      <c r="S2" s="125"/>
    </row>
    <row r="3" spans="1:19" ht="18.75">
      <c r="A3" s="632"/>
      <c r="B3" s="168"/>
      <c r="C3" s="125"/>
      <c r="D3" s="125"/>
      <c r="E3" s="1378"/>
      <c r="F3" s="1378"/>
      <c r="G3" s="1378"/>
      <c r="H3" s="1378"/>
      <c r="I3" s="1378"/>
      <c r="J3" s="125"/>
      <c r="K3" s="125"/>
      <c r="L3" s="125"/>
      <c r="M3" s="125"/>
      <c r="N3" s="125"/>
      <c r="O3" s="125"/>
      <c r="P3" s="125"/>
      <c r="Q3" s="250"/>
      <c r="R3" s="632"/>
      <c r="S3" s="125"/>
    </row>
    <row r="4" spans="1:19" ht="12.75">
      <c r="A4" s="632"/>
      <c r="B4" s="168"/>
      <c r="C4" s="125"/>
      <c r="D4" s="125"/>
      <c r="J4" s="125"/>
      <c r="K4" s="125"/>
      <c r="L4" s="125"/>
      <c r="M4" s="125"/>
      <c r="N4" s="125"/>
      <c r="O4" s="125"/>
      <c r="P4" s="125"/>
      <c r="Q4" s="250"/>
      <c r="R4" s="632"/>
      <c r="S4" s="125"/>
    </row>
    <row r="5" spans="1:19" ht="27.75" customHeight="1">
      <c r="A5" s="632"/>
      <c r="B5" s="168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250"/>
      <c r="R5" s="632"/>
      <c r="S5" s="125"/>
    </row>
    <row r="6" spans="1:19" ht="12.75">
      <c r="A6" s="632"/>
      <c r="B6" s="168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250"/>
      <c r="R6" s="632"/>
      <c r="S6" s="125"/>
    </row>
    <row r="7" spans="1:19" ht="27" customHeight="1">
      <c r="A7" s="632"/>
      <c r="B7" s="168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250"/>
      <c r="R7" s="632"/>
      <c r="S7" s="125"/>
    </row>
    <row r="8" spans="1:19" ht="12.75">
      <c r="A8" s="632"/>
      <c r="B8" s="168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250"/>
      <c r="R8" s="632"/>
      <c r="S8" s="125"/>
    </row>
    <row r="9" spans="1:19" ht="18" customHeight="1">
      <c r="A9" s="632"/>
      <c r="B9" s="1378" t="s">
        <v>479</v>
      </c>
      <c r="C9" s="1378"/>
      <c r="D9" s="1378"/>
      <c r="E9" s="1378"/>
      <c r="F9" s="1378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250"/>
      <c r="R9" s="632"/>
      <c r="S9" s="125"/>
    </row>
    <row r="10" spans="1:19" ht="13.5" thickBot="1">
      <c r="A10" s="632"/>
      <c r="B10" s="168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250"/>
      <c r="R10" s="632"/>
      <c r="S10" s="125"/>
    </row>
    <row r="11" spans="1:19" ht="12.75" customHeight="1">
      <c r="A11" s="632"/>
      <c r="B11" s="168"/>
      <c r="C11" s="1352" t="s">
        <v>493</v>
      </c>
      <c r="D11" s="1353"/>
      <c r="E11" s="1353"/>
      <c r="F11" s="1353"/>
      <c r="G11" s="1353"/>
      <c r="H11" s="1353"/>
      <c r="I11" s="1353"/>
      <c r="J11" s="1353"/>
      <c r="K11" s="1353"/>
      <c r="L11" s="1353"/>
      <c r="M11" s="1354"/>
      <c r="N11" s="125"/>
      <c r="O11" s="125"/>
      <c r="P11" s="125"/>
      <c r="Q11" s="250"/>
      <c r="R11" s="632"/>
      <c r="S11" s="125"/>
    </row>
    <row r="12" spans="1:19" ht="12.75" customHeight="1">
      <c r="A12" s="632"/>
      <c r="B12" s="168"/>
      <c r="C12" s="1355"/>
      <c r="D12" s="1356"/>
      <c r="E12" s="1356"/>
      <c r="F12" s="1356"/>
      <c r="G12" s="1356"/>
      <c r="H12" s="1356"/>
      <c r="I12" s="1356"/>
      <c r="J12" s="1356"/>
      <c r="K12" s="1356"/>
      <c r="L12" s="1356"/>
      <c r="M12" s="1357"/>
      <c r="N12" s="125"/>
      <c r="O12" s="125"/>
      <c r="P12" s="125"/>
      <c r="Q12" s="250"/>
      <c r="R12" s="632"/>
      <c r="S12" s="125"/>
    </row>
    <row r="13" spans="1:19" ht="13.5" customHeight="1" thickBot="1">
      <c r="A13" s="632"/>
      <c r="B13" s="168"/>
      <c r="C13" s="1358"/>
      <c r="D13" s="1359"/>
      <c r="E13" s="1359"/>
      <c r="F13" s="1359"/>
      <c r="G13" s="1359"/>
      <c r="H13" s="1359"/>
      <c r="I13" s="1359"/>
      <c r="J13" s="1359"/>
      <c r="K13" s="1359"/>
      <c r="L13" s="1359"/>
      <c r="M13" s="1360"/>
      <c r="N13" s="125"/>
      <c r="O13" s="125"/>
      <c r="P13" s="125"/>
      <c r="Q13" s="250"/>
      <c r="R13" s="632"/>
      <c r="S13" s="125"/>
    </row>
    <row r="14" spans="1:19" ht="12.75">
      <c r="A14" s="632"/>
      <c r="B14" s="16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250"/>
      <c r="R14" s="632"/>
      <c r="S14" s="125"/>
    </row>
    <row r="15" spans="1:19" ht="24" customHeight="1">
      <c r="A15" s="632"/>
      <c r="B15" s="168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250"/>
      <c r="R15" s="632"/>
      <c r="S15" s="125"/>
    </row>
    <row r="16" spans="1:19" ht="12.75">
      <c r="A16" s="632"/>
      <c r="B16" s="168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250"/>
      <c r="R16" s="632"/>
      <c r="S16" s="125"/>
    </row>
    <row r="17" spans="1:19" ht="12.75">
      <c r="A17" s="632"/>
      <c r="B17" s="168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250"/>
      <c r="R17" s="632"/>
      <c r="S17" s="125"/>
    </row>
    <row r="18" spans="1:19" ht="15">
      <c r="A18" s="664"/>
      <c r="B18" s="388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90"/>
      <c r="R18" s="632"/>
      <c r="S18" s="125"/>
    </row>
    <row r="19" spans="1:19" ht="15">
      <c r="A19" s="664"/>
      <c r="B19" s="1347" t="s">
        <v>494</v>
      </c>
      <c r="C19" s="1348"/>
      <c r="D19" s="385"/>
      <c r="E19" s="1312" t="str">
        <f>'INGRESO DE DATOS'!$G$6</f>
        <v>#</v>
      </c>
      <c r="F19" s="1312"/>
      <c r="G19" s="1312"/>
      <c r="H19" s="1312"/>
      <c r="I19" s="1312"/>
      <c r="J19" s="1312"/>
      <c r="K19" s="1312"/>
      <c r="L19" s="384"/>
      <c r="M19" s="384"/>
      <c r="N19" s="384"/>
      <c r="O19" s="384"/>
      <c r="P19" s="384"/>
      <c r="Q19" s="390"/>
      <c r="R19" s="632"/>
      <c r="S19" s="125"/>
    </row>
    <row r="20" spans="1:19" ht="17.25" customHeight="1">
      <c r="A20" s="664"/>
      <c r="B20" s="1347" t="s">
        <v>495</v>
      </c>
      <c r="C20" s="1348"/>
      <c r="D20" s="385"/>
      <c r="E20" s="1312" t="str">
        <f>'INGRESO DE DATOS'!$G$26</f>
        <v>#</v>
      </c>
      <c r="F20" s="1312"/>
      <c r="G20" s="1312"/>
      <c r="H20" s="1312"/>
      <c r="I20" s="1312"/>
      <c r="J20" s="1349" t="s">
        <v>267</v>
      </c>
      <c r="K20" s="1349"/>
      <c r="L20" s="1349" t="str">
        <f>'INGRESO DE DATOS'!$G$29</f>
        <v>#</v>
      </c>
      <c r="M20" s="1349"/>
      <c r="N20" s="1349"/>
      <c r="O20" s="1350" t="str">
        <f>'INGRESO DE DATOS'!$G$30</f>
        <v>#</v>
      </c>
      <c r="P20" s="1350"/>
      <c r="Q20" s="1351"/>
      <c r="R20" s="632"/>
      <c r="S20" s="125"/>
    </row>
    <row r="21" spans="1:19" ht="20.25" customHeight="1">
      <c r="A21" s="664"/>
      <c r="B21" s="1347" t="s">
        <v>496</v>
      </c>
      <c r="C21" s="1348"/>
      <c r="D21" s="385"/>
      <c r="E21" s="666" t="s">
        <v>497</v>
      </c>
      <c r="F21" s="667" t="str">
        <f>'INGRESO DE DATOS'!$G$31</f>
        <v>#</v>
      </c>
      <c r="G21" s="666" t="s">
        <v>498</v>
      </c>
      <c r="H21" s="667">
        <f>'INGRESO DE DATOS'!$G$32</f>
        <v>0</v>
      </c>
      <c r="I21" s="666" t="s">
        <v>499</v>
      </c>
      <c r="J21" s="668">
        <f>'INGRESO DE DATOS'!$G$33</f>
        <v>0</v>
      </c>
      <c r="K21" s="669" t="s">
        <v>500</v>
      </c>
      <c r="L21" s="668">
        <f>'INGRESO DE DATOS'!$G$34</f>
        <v>0</v>
      </c>
      <c r="M21" s="666" t="s">
        <v>501</v>
      </c>
      <c r="N21" s="667" t="str">
        <f>'INGRESO DE DATOS'!$G$38</f>
        <v>#</v>
      </c>
      <c r="O21" s="666" t="s">
        <v>270</v>
      </c>
      <c r="P21" s="667" t="str">
        <f>'INGRESO DE DATOS'!$G$37</f>
        <v>#</v>
      </c>
      <c r="Q21" s="391"/>
      <c r="R21" s="632"/>
      <c r="S21" s="125"/>
    </row>
    <row r="22" spans="1:19" ht="15">
      <c r="A22" s="664"/>
      <c r="B22" s="389"/>
      <c r="C22" s="385"/>
      <c r="D22" s="385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90"/>
      <c r="R22" s="632"/>
      <c r="S22" s="125"/>
    </row>
    <row r="23" spans="1:19" ht="22.5" customHeight="1">
      <c r="A23" s="664"/>
      <c r="B23" s="1347" t="s">
        <v>502</v>
      </c>
      <c r="C23" s="1348"/>
      <c r="D23" s="385"/>
      <c r="E23" s="1350" t="str">
        <f>'INGRESO DE DATOS'!$G$16</f>
        <v>#</v>
      </c>
      <c r="F23" s="1350"/>
      <c r="G23" s="1350"/>
      <c r="H23" s="1350"/>
      <c r="I23" s="1350"/>
      <c r="J23" s="1350"/>
      <c r="K23" s="1350"/>
      <c r="L23" s="384"/>
      <c r="M23" s="384"/>
      <c r="N23" s="384"/>
      <c r="O23" s="384"/>
      <c r="P23" s="384"/>
      <c r="Q23" s="390"/>
      <c r="R23" s="632"/>
      <c r="S23" s="125"/>
    </row>
    <row r="24" spans="1:19" ht="19.5" customHeight="1">
      <c r="A24" s="664"/>
      <c r="B24" s="1347" t="s">
        <v>503</v>
      </c>
      <c r="C24" s="1348"/>
      <c r="D24" s="385"/>
      <c r="E24" s="1350" t="str">
        <f>'INGRESO DE DATOS'!$G$18</f>
        <v>#</v>
      </c>
      <c r="F24" s="1350"/>
      <c r="G24" s="1350"/>
      <c r="H24" s="1350"/>
      <c r="I24" s="1350"/>
      <c r="J24" s="1350"/>
      <c r="K24" s="1350"/>
      <c r="L24" s="384"/>
      <c r="M24" s="384"/>
      <c r="N24" s="384"/>
      <c r="O24" s="384"/>
      <c r="P24" s="384"/>
      <c r="Q24" s="390"/>
      <c r="R24" s="632"/>
      <c r="S24" s="125"/>
    </row>
    <row r="25" spans="1:19" ht="20.25" customHeight="1">
      <c r="A25" s="664"/>
      <c r="B25" s="1347" t="s">
        <v>504</v>
      </c>
      <c r="C25" s="1348"/>
      <c r="D25" s="385"/>
      <c r="E25" s="1350" t="str">
        <f>'INGRESO DE DATOS'!$G$19</f>
        <v>#</v>
      </c>
      <c r="F25" s="1350"/>
      <c r="G25" s="1350"/>
      <c r="H25" s="1350"/>
      <c r="I25" s="1350"/>
      <c r="J25" s="1350"/>
      <c r="K25" s="1350"/>
      <c r="L25" s="387"/>
      <c r="M25" s="387"/>
      <c r="N25" s="387"/>
      <c r="O25" s="384"/>
      <c r="P25" s="384"/>
      <c r="Q25" s="390"/>
      <c r="R25" s="632"/>
      <c r="S25" s="125"/>
    </row>
    <row r="26" spans="1:19" ht="15">
      <c r="A26" s="664"/>
      <c r="B26" s="1361"/>
      <c r="C26" s="1312"/>
      <c r="D26" s="386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90"/>
      <c r="R26" s="632"/>
      <c r="S26" s="125"/>
    </row>
    <row r="27" spans="1:19" ht="12.75">
      <c r="A27" s="632"/>
      <c r="B27" s="168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250"/>
      <c r="R27" s="632"/>
      <c r="S27" s="125"/>
    </row>
    <row r="28" spans="1:19" ht="12.75">
      <c r="A28" s="632"/>
      <c r="B28" s="168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250"/>
      <c r="R28" s="632"/>
      <c r="S28" s="125"/>
    </row>
    <row r="29" spans="1:19" ht="12.75">
      <c r="A29" s="632"/>
      <c r="B29" s="168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250"/>
      <c r="R29" s="632"/>
      <c r="S29" s="125"/>
    </row>
    <row r="30" spans="1:19" ht="12.75">
      <c r="A30" s="632"/>
      <c r="B30" s="168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250"/>
      <c r="R30" s="632"/>
      <c r="S30" s="125"/>
    </row>
    <row r="31" spans="1:19" ht="12.75">
      <c r="A31" s="632"/>
      <c r="B31" s="168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250"/>
      <c r="R31" s="632"/>
      <c r="S31" s="125"/>
    </row>
    <row r="32" spans="1:19" ht="12.75">
      <c r="A32" s="632"/>
      <c r="B32" s="168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250"/>
      <c r="R32" s="632"/>
      <c r="S32" s="125"/>
    </row>
    <row r="33" spans="1:19" ht="13.5" thickBot="1">
      <c r="A33" s="632"/>
      <c r="B33" s="168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250"/>
      <c r="R33" s="632"/>
      <c r="S33" s="125"/>
    </row>
    <row r="34" spans="1:19" ht="18" customHeight="1">
      <c r="A34" s="632"/>
      <c r="B34" s="1352" t="str">
        <f>'INGRESO DE DATOS'!B58</f>
        <v>  </v>
      </c>
      <c r="C34" s="1353"/>
      <c r="D34" s="1353"/>
      <c r="E34" s="1353"/>
      <c r="F34" s="1353"/>
      <c r="G34" s="1353"/>
      <c r="H34" s="1353"/>
      <c r="I34" s="1353"/>
      <c r="J34" s="1353"/>
      <c r="K34" s="1353"/>
      <c r="L34" s="1353"/>
      <c r="M34" s="1353"/>
      <c r="N34" s="1353"/>
      <c r="O34" s="1353"/>
      <c r="P34" s="1354"/>
      <c r="Q34" s="250"/>
      <c r="R34" s="632"/>
      <c r="S34" s="125"/>
    </row>
    <row r="35" spans="1:19" ht="6.75" customHeight="1">
      <c r="A35" s="632"/>
      <c r="B35" s="1355"/>
      <c r="C35" s="1356"/>
      <c r="D35" s="1356"/>
      <c r="E35" s="1356"/>
      <c r="F35" s="1356"/>
      <c r="G35" s="1356"/>
      <c r="H35" s="1356"/>
      <c r="I35" s="1356"/>
      <c r="J35" s="1356"/>
      <c r="K35" s="1356"/>
      <c r="L35" s="1356"/>
      <c r="M35" s="1356"/>
      <c r="N35" s="1356"/>
      <c r="O35" s="1356"/>
      <c r="P35" s="1357"/>
      <c r="Q35" s="250"/>
      <c r="R35" s="632"/>
      <c r="S35" s="125"/>
    </row>
    <row r="36" spans="1:19" ht="18" customHeight="1" thickBot="1">
      <c r="A36" s="632"/>
      <c r="B36" s="1358"/>
      <c r="C36" s="1359"/>
      <c r="D36" s="1359"/>
      <c r="E36" s="1359"/>
      <c r="F36" s="1359"/>
      <c r="G36" s="1359"/>
      <c r="H36" s="1359"/>
      <c r="I36" s="1359"/>
      <c r="J36" s="1359"/>
      <c r="K36" s="1359"/>
      <c r="L36" s="1359"/>
      <c r="M36" s="1359"/>
      <c r="N36" s="1359"/>
      <c r="O36" s="1359"/>
      <c r="P36" s="1360"/>
      <c r="Q36" s="250"/>
      <c r="R36" s="632"/>
      <c r="S36" s="125"/>
    </row>
    <row r="37" spans="1:19" ht="21" customHeight="1" thickBot="1">
      <c r="A37" s="632"/>
      <c r="B37" s="639" t="str">
        <f>'INGRESO DE DATOS'!$B$59</f>
        <v>  </v>
      </c>
      <c r="C37" s="1362" t="s">
        <v>6</v>
      </c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4"/>
      <c r="Q37" s="250"/>
      <c r="R37" s="632"/>
      <c r="S37" s="125"/>
    </row>
    <row r="38" spans="1:18" s="358" customFormat="1" ht="17.25" customHeight="1">
      <c r="A38" s="665"/>
      <c r="B38" s="476" t="str">
        <f>'INGRESO DE DATOS'!B60</f>
        <v>  </v>
      </c>
      <c r="C38" s="1374" t="str">
        <f>'INGRESO DE DATOS'!C60</f>
        <v>  </v>
      </c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6"/>
      <c r="P38" s="471" t="str">
        <f>'INGRESO DE DATOS'!J60</f>
        <v>NO</v>
      </c>
      <c r="Q38" s="392"/>
      <c r="R38" s="665"/>
    </row>
    <row r="39" spans="1:18" s="358" customFormat="1" ht="17.25" customHeight="1">
      <c r="A39" s="665"/>
      <c r="B39" s="470" t="str">
        <f>'INGRESO DE DATOS'!B61</f>
        <v>  </v>
      </c>
      <c r="C39" s="1331" t="str">
        <f>'INGRESO DE DATOS'!C61</f>
        <v>  </v>
      </c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3"/>
      <c r="P39" s="472" t="str">
        <f>'INGRESO DE DATOS'!J61</f>
        <v>NO</v>
      </c>
      <c r="Q39" s="392"/>
      <c r="R39" s="665"/>
    </row>
    <row r="40" spans="1:18" s="358" customFormat="1" ht="17.25" customHeight="1">
      <c r="A40" s="665"/>
      <c r="B40" s="470" t="str">
        <f>'INGRESO DE DATOS'!B62</f>
        <v>  </v>
      </c>
      <c r="C40" s="1328" t="str">
        <f>'INGRESO DE DATOS'!C62</f>
        <v>  </v>
      </c>
      <c r="D40" s="1329"/>
      <c r="E40" s="1329"/>
      <c r="F40" s="1329"/>
      <c r="G40" s="1329"/>
      <c r="H40" s="1329"/>
      <c r="I40" s="1329"/>
      <c r="J40" s="1329"/>
      <c r="K40" s="1329"/>
      <c r="L40" s="1329"/>
      <c r="M40" s="1329"/>
      <c r="N40" s="1329"/>
      <c r="O40" s="1330"/>
      <c r="P40" s="472" t="str">
        <f>'INGRESO DE DATOS'!J62</f>
        <v>NO</v>
      </c>
      <c r="Q40" s="392"/>
      <c r="R40" s="665"/>
    </row>
    <row r="41" spans="1:18" s="358" customFormat="1" ht="17.25" customHeight="1">
      <c r="A41" s="665"/>
      <c r="B41" s="470" t="str">
        <f>'INGRESO DE DATOS'!B63</f>
        <v>  </v>
      </c>
      <c r="C41" s="1328" t="str">
        <f>'INGRESO DE DATOS'!C63</f>
        <v>  </v>
      </c>
      <c r="D41" s="1329"/>
      <c r="E41" s="1329"/>
      <c r="F41" s="1329"/>
      <c r="G41" s="1329"/>
      <c r="H41" s="1329"/>
      <c r="I41" s="1329"/>
      <c r="J41" s="1329"/>
      <c r="K41" s="1329"/>
      <c r="L41" s="1329"/>
      <c r="M41" s="1329"/>
      <c r="N41" s="1329"/>
      <c r="O41" s="1330"/>
      <c r="P41" s="472" t="str">
        <f>'INGRESO DE DATOS'!J63</f>
        <v>NO</v>
      </c>
      <c r="Q41" s="392"/>
      <c r="R41" s="665"/>
    </row>
    <row r="42" spans="1:18" s="358" customFormat="1" ht="17.25" customHeight="1">
      <c r="A42" s="665"/>
      <c r="B42" s="470" t="str">
        <f>'INGRESO DE DATOS'!B64</f>
        <v>  </v>
      </c>
      <c r="C42" s="1331" t="str">
        <f>'INGRESO DE DATOS'!C64</f>
        <v>  </v>
      </c>
      <c r="D42" s="1332"/>
      <c r="E42" s="1332"/>
      <c r="F42" s="1332"/>
      <c r="G42" s="1332"/>
      <c r="H42" s="1332"/>
      <c r="I42" s="1332"/>
      <c r="J42" s="1332"/>
      <c r="K42" s="1332"/>
      <c r="L42" s="1332"/>
      <c r="M42" s="1332"/>
      <c r="N42" s="1332"/>
      <c r="O42" s="1333"/>
      <c r="P42" s="472" t="str">
        <f>'INGRESO DE DATOS'!J64</f>
        <v>NO</v>
      </c>
      <c r="Q42" s="392"/>
      <c r="R42" s="665"/>
    </row>
    <row r="43" spans="1:18" s="358" customFormat="1" ht="17.25" customHeight="1">
      <c r="A43" s="665"/>
      <c r="B43" s="470" t="str">
        <f>'INGRESO DE DATOS'!B65</f>
        <v>  </v>
      </c>
      <c r="C43" s="1331" t="str">
        <f>'INGRESO DE DATOS'!C65</f>
        <v>  </v>
      </c>
      <c r="D43" s="1332"/>
      <c r="E43" s="1332"/>
      <c r="F43" s="1332"/>
      <c r="G43" s="1332"/>
      <c r="H43" s="1332"/>
      <c r="I43" s="1332"/>
      <c r="J43" s="1332"/>
      <c r="K43" s="1332"/>
      <c r="L43" s="1332"/>
      <c r="M43" s="1332"/>
      <c r="N43" s="1332"/>
      <c r="O43" s="1333"/>
      <c r="P43" s="472" t="str">
        <f>'INGRESO DE DATOS'!J65</f>
        <v>NO</v>
      </c>
      <c r="Q43" s="392"/>
      <c r="R43" s="665"/>
    </row>
    <row r="44" spans="1:18" s="358" customFormat="1" ht="17.25" customHeight="1">
      <c r="A44" s="665"/>
      <c r="B44" s="470" t="str">
        <f>'INGRESO DE DATOS'!B66</f>
        <v>  </v>
      </c>
      <c r="C44" s="1331" t="str">
        <f>'INGRESO DE DATOS'!C66</f>
        <v>  </v>
      </c>
      <c r="D44" s="1332"/>
      <c r="E44" s="1332"/>
      <c r="F44" s="1332"/>
      <c r="G44" s="1332"/>
      <c r="H44" s="1332"/>
      <c r="I44" s="1332"/>
      <c r="J44" s="1332"/>
      <c r="K44" s="1332"/>
      <c r="L44" s="1332"/>
      <c r="M44" s="1332"/>
      <c r="N44" s="1332"/>
      <c r="O44" s="1333"/>
      <c r="P44" s="473" t="str">
        <f>'INGRESO DE DATOS'!J66</f>
        <v>NO</v>
      </c>
      <c r="Q44" s="392"/>
      <c r="R44" s="665"/>
    </row>
    <row r="45" spans="1:18" s="358" customFormat="1" ht="17.25" customHeight="1" thickBot="1">
      <c r="A45" s="665"/>
      <c r="B45" s="474" t="str">
        <f>'INGRESO DE DATOS'!B67</f>
        <v>  </v>
      </c>
      <c r="C45" s="1340" t="str">
        <f>'INGRESO DE DATOS'!C67</f>
        <v>  </v>
      </c>
      <c r="D45" s="1341"/>
      <c r="E45" s="1341"/>
      <c r="F45" s="1341"/>
      <c r="G45" s="1341"/>
      <c r="H45" s="1341"/>
      <c r="I45" s="1341"/>
      <c r="J45" s="1341"/>
      <c r="K45" s="1341"/>
      <c r="L45" s="1341"/>
      <c r="M45" s="1341"/>
      <c r="N45" s="1341"/>
      <c r="O45" s="1342"/>
      <c r="P45" s="475" t="str">
        <f>'INGRESO DE DATOS'!J67</f>
        <v>NO</v>
      </c>
      <c r="Q45" s="392"/>
      <c r="R45" s="665"/>
    </row>
    <row r="46" spans="1:19" ht="24" customHeight="1">
      <c r="A46" s="632"/>
      <c r="B46" s="1365" t="str">
        <f>'INGRESO DE DATOS'!$B$68</f>
        <v>  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7"/>
      <c r="Q46" s="250"/>
      <c r="R46" s="632"/>
      <c r="S46" s="125"/>
    </row>
    <row r="47" spans="1:19" ht="12.75" customHeight="1">
      <c r="A47" s="632"/>
      <c r="B47" s="1368"/>
      <c r="C47" s="1369"/>
      <c r="D47" s="1369"/>
      <c r="E47" s="1369"/>
      <c r="F47" s="1369"/>
      <c r="G47" s="1369"/>
      <c r="H47" s="1369"/>
      <c r="I47" s="1369"/>
      <c r="J47" s="1369"/>
      <c r="K47" s="1369"/>
      <c r="L47" s="1369"/>
      <c r="M47" s="1369"/>
      <c r="N47" s="1369"/>
      <c r="O47" s="1369"/>
      <c r="P47" s="1370"/>
      <c r="Q47" s="250"/>
      <c r="R47" s="632"/>
      <c r="S47" s="125"/>
    </row>
    <row r="48" spans="1:19" ht="13.5" thickBot="1">
      <c r="A48" s="632"/>
      <c r="B48" s="1371"/>
      <c r="C48" s="1372"/>
      <c r="D48" s="1372"/>
      <c r="E48" s="1372"/>
      <c r="F48" s="1372"/>
      <c r="G48" s="1372"/>
      <c r="H48" s="1372"/>
      <c r="I48" s="1372"/>
      <c r="J48" s="1372"/>
      <c r="K48" s="1372"/>
      <c r="L48" s="1372"/>
      <c r="M48" s="1372"/>
      <c r="N48" s="1372"/>
      <c r="O48" s="1372"/>
      <c r="P48" s="1373"/>
      <c r="Q48" s="250"/>
      <c r="R48" s="632"/>
      <c r="S48" s="125"/>
    </row>
    <row r="49" spans="1:19" ht="12.75">
      <c r="A49" s="632"/>
      <c r="B49" s="168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250"/>
      <c r="R49" s="632"/>
      <c r="S49" s="125"/>
    </row>
    <row r="50" spans="1:19" ht="12.75">
      <c r="A50" s="632"/>
      <c r="B50" s="168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250"/>
      <c r="R50" s="632"/>
      <c r="S50" s="125"/>
    </row>
    <row r="51" spans="1:19" ht="13.5" thickBot="1">
      <c r="A51" s="632"/>
      <c r="B51" s="168"/>
      <c r="C51" s="125"/>
      <c r="D51" s="125"/>
      <c r="E51" s="125"/>
      <c r="F51" s="125"/>
      <c r="G51" s="125"/>
      <c r="H51" s="125"/>
      <c r="I51" s="330"/>
      <c r="J51" s="125"/>
      <c r="K51" s="125"/>
      <c r="L51" s="125"/>
      <c r="M51" s="125"/>
      <c r="N51" s="125"/>
      <c r="O51" s="125"/>
      <c r="P51" s="125"/>
      <c r="Q51" s="250"/>
      <c r="R51" s="632"/>
      <c r="S51" s="125"/>
    </row>
    <row r="52" spans="1:19" ht="17.25" customHeight="1">
      <c r="A52" s="632"/>
      <c r="B52" s="1336" t="s">
        <v>505</v>
      </c>
      <c r="C52" s="1337"/>
      <c r="D52" s="1343" t="str">
        <f>'INGRESO DE DATOS'!$K$62</f>
        <v> </v>
      </c>
      <c r="E52" s="1344"/>
      <c r="F52" s="125"/>
      <c r="G52" s="125"/>
      <c r="H52" s="125"/>
      <c r="I52" s="330"/>
      <c r="J52" s="125"/>
      <c r="K52" s="125"/>
      <c r="L52" s="125"/>
      <c r="M52" s="125"/>
      <c r="N52" s="125"/>
      <c r="O52" s="125"/>
      <c r="P52" s="125"/>
      <c r="Q52" s="250"/>
      <c r="R52" s="632"/>
      <c r="S52" s="125"/>
    </row>
    <row r="53" spans="1:20" ht="27.75" customHeight="1" thickBot="1">
      <c r="A53" s="632"/>
      <c r="B53" s="1338"/>
      <c r="C53" s="1339"/>
      <c r="D53" s="1345"/>
      <c r="E53" s="1346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250"/>
      <c r="R53" s="632"/>
      <c r="S53" s="125"/>
      <c r="T53" s="651" t="str">
        <f>IF(P47="si",AC51," ")</f>
        <v> </v>
      </c>
    </row>
    <row r="54" spans="1:20" ht="12.75" customHeight="1">
      <c r="A54" s="632"/>
      <c r="B54" s="168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250"/>
      <c r="R54" s="632"/>
      <c r="S54" s="125"/>
      <c r="T54" s="651"/>
    </row>
    <row r="55" spans="1:20" ht="12.75" customHeight="1">
      <c r="A55" s="632"/>
      <c r="B55" s="168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250"/>
      <c r="R55" s="632"/>
      <c r="S55" s="125"/>
      <c r="T55" s="651"/>
    </row>
    <row r="56" spans="1:20" ht="12.75" customHeight="1">
      <c r="A56" s="632"/>
      <c r="B56" s="168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250"/>
      <c r="R56" s="632"/>
      <c r="S56" s="125"/>
      <c r="T56" s="651"/>
    </row>
    <row r="57" spans="1:20" ht="12.75" customHeight="1">
      <c r="A57" s="632"/>
      <c r="B57" s="16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250"/>
      <c r="R57" s="632"/>
      <c r="S57" s="125"/>
      <c r="T57" s="651"/>
    </row>
    <row r="58" spans="1:20" ht="13.5" customHeight="1">
      <c r="A58" s="632"/>
      <c r="B58" s="168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250"/>
      <c r="R58" s="632"/>
      <c r="S58" s="125"/>
      <c r="T58" s="651"/>
    </row>
    <row r="59" spans="1:19" ht="12.75">
      <c r="A59" s="632"/>
      <c r="B59" s="168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250"/>
      <c r="R59" s="632"/>
      <c r="S59" s="125"/>
    </row>
    <row r="60" spans="1:19" ht="12.75">
      <c r="A60" s="632"/>
      <c r="B60" s="168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250"/>
      <c r="R60" s="632"/>
      <c r="S60" s="125"/>
    </row>
    <row r="61" spans="1:19" ht="12.75">
      <c r="A61" s="632"/>
      <c r="B61" s="1334" t="s">
        <v>506</v>
      </c>
      <c r="C61" s="951"/>
      <c r="D61" s="951"/>
      <c r="E61" s="951"/>
      <c r="F61" s="951"/>
      <c r="G61" s="951"/>
      <c r="H61" s="951"/>
      <c r="I61" s="951"/>
      <c r="J61" s="951"/>
      <c r="K61" s="951"/>
      <c r="L61" s="951"/>
      <c r="M61" s="951"/>
      <c r="N61" s="951"/>
      <c r="O61" s="951"/>
      <c r="P61" s="951"/>
      <c r="Q61" s="1335"/>
      <c r="R61" s="632"/>
      <c r="S61" s="125"/>
    </row>
    <row r="62" spans="1:19" ht="12.75">
      <c r="A62" s="632"/>
      <c r="B62" s="168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250"/>
      <c r="R62" s="632"/>
      <c r="S62" s="125"/>
    </row>
    <row r="63" spans="1:19" ht="12.75">
      <c r="A63" s="632"/>
      <c r="B63" s="168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250"/>
      <c r="R63" s="632"/>
      <c r="S63" s="125"/>
    </row>
    <row r="64" spans="1:19" ht="12.75">
      <c r="A64" s="632"/>
      <c r="B64" s="16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250"/>
      <c r="R64" s="632"/>
      <c r="S64" s="125"/>
    </row>
    <row r="65" spans="1:19" ht="12.75">
      <c r="A65" s="632"/>
      <c r="B65" s="16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250"/>
      <c r="R65" s="632"/>
      <c r="S65" s="125"/>
    </row>
    <row r="66" spans="1:19" ht="11.25" customHeight="1">
      <c r="A66" s="632"/>
      <c r="B66" s="168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250"/>
      <c r="R66" s="632"/>
      <c r="S66" s="125"/>
    </row>
    <row r="67" spans="1:19" ht="12.75">
      <c r="A67" s="632"/>
      <c r="B67" s="168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250"/>
      <c r="R67" s="632"/>
      <c r="S67" s="125"/>
    </row>
    <row r="68" spans="1:19" ht="12.75">
      <c r="A68" s="632"/>
      <c r="B68" s="168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250"/>
      <c r="R68" s="632"/>
      <c r="S68" s="125"/>
    </row>
    <row r="69" spans="1:19" ht="6" customHeight="1">
      <c r="A69" s="632"/>
      <c r="B69" s="168"/>
      <c r="C69" s="197" t="s">
        <v>507</v>
      </c>
      <c r="D69" s="197"/>
      <c r="E69" s="125"/>
      <c r="F69" s="125"/>
      <c r="G69" s="125"/>
      <c r="H69" s="125"/>
      <c r="I69" s="125"/>
      <c r="J69" s="125"/>
      <c r="K69" s="125"/>
      <c r="L69" s="197" t="s">
        <v>507</v>
      </c>
      <c r="M69" s="125"/>
      <c r="N69" s="125"/>
      <c r="O69" s="125"/>
      <c r="P69" s="125"/>
      <c r="Q69" s="250"/>
      <c r="R69" s="632"/>
      <c r="S69" s="125"/>
    </row>
    <row r="70" spans="1:19" ht="12.75">
      <c r="A70" s="632"/>
      <c r="B70" s="168"/>
      <c r="C70" s="951" t="s">
        <v>508</v>
      </c>
      <c r="D70" s="951"/>
      <c r="E70" s="951"/>
      <c r="F70" s="125"/>
      <c r="G70" s="125"/>
      <c r="H70" s="125"/>
      <c r="I70" s="125"/>
      <c r="J70" s="125"/>
      <c r="K70" s="125"/>
      <c r="L70" s="1253" t="s">
        <v>509</v>
      </c>
      <c r="M70" s="1253"/>
      <c r="N70" s="1253"/>
      <c r="O70" s="330"/>
      <c r="P70" s="125"/>
      <c r="Q70" s="250"/>
      <c r="R70" s="632"/>
      <c r="S70" s="125"/>
    </row>
    <row r="71" spans="1:19" ht="12.75">
      <c r="A71" s="632"/>
      <c r="B71" s="168"/>
      <c r="C71" s="1253" t="str">
        <f>'INGRESO DE DATOS'!$G$6</f>
        <v>#</v>
      </c>
      <c r="D71" s="1253"/>
      <c r="E71" s="1253"/>
      <c r="F71" s="125"/>
      <c r="G71" s="125"/>
      <c r="H71" s="125"/>
      <c r="I71" s="125"/>
      <c r="J71" s="125"/>
      <c r="K71" s="125"/>
      <c r="L71" s="1253" t="str">
        <f>'INGRESO DE DATOS'!$G$16</f>
        <v>#</v>
      </c>
      <c r="M71" s="1253"/>
      <c r="N71" s="1253"/>
      <c r="O71" s="330"/>
      <c r="P71" s="125"/>
      <c r="Q71" s="250"/>
      <c r="R71" s="632"/>
      <c r="S71" s="125"/>
    </row>
    <row r="72" spans="1:19" ht="12.75">
      <c r="A72" s="632"/>
      <c r="B72" s="168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250"/>
      <c r="R72" s="632"/>
      <c r="S72" s="125"/>
    </row>
    <row r="73" spans="1:19" ht="12.75">
      <c r="A73" s="632"/>
      <c r="B73" s="16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250"/>
      <c r="R73" s="632"/>
      <c r="S73" s="125"/>
    </row>
    <row r="74" spans="1:19" ht="12.75">
      <c r="A74" s="632"/>
      <c r="B74" s="168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250"/>
      <c r="R74" s="632"/>
      <c r="S74" s="125"/>
    </row>
    <row r="75" spans="1:19" ht="12.75">
      <c r="A75" s="632"/>
      <c r="B75" s="16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250"/>
      <c r="R75" s="632"/>
      <c r="S75" s="125"/>
    </row>
    <row r="76" spans="1:19" ht="12.75">
      <c r="A76" s="632"/>
      <c r="B76" s="168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250"/>
      <c r="R76" s="632"/>
      <c r="S76" s="125"/>
    </row>
    <row r="77" spans="1:19" ht="12.75">
      <c r="A77" s="632"/>
      <c r="B77" s="168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250"/>
      <c r="R77" s="632"/>
      <c r="S77" s="125"/>
    </row>
    <row r="78" spans="1:19" ht="12.75">
      <c r="A78" s="632"/>
      <c r="B78" s="168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250"/>
      <c r="R78" s="632"/>
      <c r="S78" s="125"/>
    </row>
    <row r="79" spans="1:19" ht="12.75">
      <c r="A79" s="632"/>
      <c r="B79" s="168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250"/>
      <c r="R79" s="632"/>
      <c r="S79" s="125"/>
    </row>
    <row r="80" spans="1:19" ht="12.75">
      <c r="A80" s="632"/>
      <c r="B80" s="168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250"/>
      <c r="R80" s="632"/>
      <c r="S80" s="125"/>
    </row>
    <row r="81" spans="1:19" ht="12.75">
      <c r="A81" s="632"/>
      <c r="B81" s="168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250"/>
      <c r="R81" s="632"/>
      <c r="S81" s="125"/>
    </row>
    <row r="82" spans="1:19" ht="12.75">
      <c r="A82" s="632"/>
      <c r="B82" s="168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250"/>
      <c r="R82" s="632"/>
      <c r="S82" s="125"/>
    </row>
    <row r="83" spans="1:19" ht="12.75">
      <c r="A83" s="632"/>
      <c r="B83" s="168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250"/>
      <c r="R83" s="632"/>
      <c r="S83" s="125"/>
    </row>
    <row r="84" spans="1:19" ht="12.75">
      <c r="A84" s="632"/>
      <c r="B84" s="168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250"/>
      <c r="R84" s="632"/>
      <c r="S84" s="125"/>
    </row>
    <row r="85" spans="1:19" ht="12.75">
      <c r="A85" s="632"/>
      <c r="B85" s="168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250"/>
      <c r="R85" s="632"/>
      <c r="S85" s="125"/>
    </row>
    <row r="86" spans="1:19" ht="12.75">
      <c r="A86" s="632"/>
      <c r="B86" s="168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250"/>
      <c r="R86" s="632"/>
      <c r="S86" s="125"/>
    </row>
    <row r="87" spans="1:19" ht="12.75">
      <c r="A87" s="632"/>
      <c r="B87" s="168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250"/>
      <c r="R87" s="632"/>
      <c r="S87" s="125"/>
    </row>
    <row r="88" spans="1:19" ht="12.75">
      <c r="A88" s="632"/>
      <c r="B88" s="343"/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251"/>
      <c r="R88" s="632"/>
      <c r="S88" s="125"/>
    </row>
    <row r="89" spans="1:19" ht="3" customHeight="1">
      <c r="A89" s="632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125"/>
    </row>
  </sheetData>
  <sheetProtection password="CEAE" sheet="1" objects="1" scenarios="1"/>
  <mergeCells count="37">
    <mergeCell ref="B25:C25"/>
    <mergeCell ref="E23:K23"/>
    <mergeCell ref="E2:I2"/>
    <mergeCell ref="E3:I3"/>
    <mergeCell ref="B9:F9"/>
    <mergeCell ref="C11:M13"/>
    <mergeCell ref="B19:C19"/>
    <mergeCell ref="E19:K19"/>
    <mergeCell ref="E24:K24"/>
    <mergeCell ref="E25:K25"/>
    <mergeCell ref="C42:O42"/>
    <mergeCell ref="B26:C26"/>
    <mergeCell ref="C37:P37"/>
    <mergeCell ref="B46:P48"/>
    <mergeCell ref="C44:O44"/>
    <mergeCell ref="C41:O41"/>
    <mergeCell ref="C38:O38"/>
    <mergeCell ref="B24:C24"/>
    <mergeCell ref="J20:K20"/>
    <mergeCell ref="O20:Q20"/>
    <mergeCell ref="C43:O43"/>
    <mergeCell ref="L20:N20"/>
    <mergeCell ref="B20:C20"/>
    <mergeCell ref="E20:I20"/>
    <mergeCell ref="B34:P36"/>
    <mergeCell ref="B21:C21"/>
    <mergeCell ref="B23:C23"/>
    <mergeCell ref="C70:E70"/>
    <mergeCell ref="L70:N70"/>
    <mergeCell ref="C71:E71"/>
    <mergeCell ref="L71:N71"/>
    <mergeCell ref="C40:O40"/>
    <mergeCell ref="C39:O39"/>
    <mergeCell ref="B61:Q61"/>
    <mergeCell ref="B52:C53"/>
    <mergeCell ref="C45:O45"/>
    <mergeCell ref="D52:E53"/>
  </mergeCells>
  <printOptions/>
  <pageMargins left="0.7874015748031497" right="0" top="0" bottom="0" header="0.31496062992125984" footer="0.31496062992125984"/>
  <pageSetup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7"/>
  <sheetViews>
    <sheetView zoomScale="130" zoomScaleNormal="130" zoomScalePageLayoutView="0" workbookViewId="0" topLeftCell="A1">
      <selection activeCell="O62" sqref="O62"/>
    </sheetView>
  </sheetViews>
  <sheetFormatPr defaultColWidth="11.421875" defaultRowHeight="12.75"/>
  <cols>
    <col min="1" max="1" width="0.85546875" style="0" customWidth="1"/>
    <col min="2" max="2" width="7.140625" style="0" customWidth="1"/>
    <col min="3" max="3" width="15.28125" style="0" customWidth="1"/>
    <col min="4" max="4" width="12.421875" style="0" customWidth="1"/>
    <col min="5" max="5" width="8.28125" style="0" customWidth="1"/>
    <col min="6" max="6" width="11.421875" style="0" customWidth="1"/>
    <col min="7" max="7" width="14.7109375" style="0" customWidth="1"/>
    <col min="8" max="8" width="12.140625" style="0" customWidth="1"/>
    <col min="9" max="9" width="4.28125" style="0" customWidth="1"/>
    <col min="10" max="10" width="5.00390625" style="0" customWidth="1"/>
    <col min="11" max="11" width="4.8515625" style="0" customWidth="1"/>
    <col min="12" max="12" width="6.28125" style="0" customWidth="1"/>
    <col min="13" max="13" width="6.57421875" style="0" customWidth="1"/>
    <col min="14" max="14" width="0.71875" style="0" customWidth="1"/>
  </cols>
  <sheetData>
    <row r="1" spans="1:14" ht="3" customHeight="1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</row>
    <row r="2" spans="1:14" ht="12.75">
      <c r="A2" s="621"/>
      <c r="N2" s="621"/>
    </row>
    <row r="3" spans="1:14" s="367" customFormat="1" ht="21" customHeight="1">
      <c r="A3" s="622"/>
      <c r="E3" s="367" t="s">
        <v>477</v>
      </c>
      <c r="N3" s="622"/>
    </row>
    <row r="4" spans="1:14" s="367" customFormat="1" ht="21" customHeight="1">
      <c r="A4" s="622"/>
      <c r="E4" s="367" t="s">
        <v>478</v>
      </c>
      <c r="N4" s="622"/>
    </row>
    <row r="5" spans="1:14" s="367" customFormat="1" ht="21" customHeight="1">
      <c r="A5" s="622"/>
      <c r="E5" s="1394" t="s">
        <v>479</v>
      </c>
      <c r="F5" s="1394"/>
      <c r="G5" s="1394"/>
      <c r="N5" s="622"/>
    </row>
    <row r="6" spans="1:14" ht="12.75">
      <c r="A6" s="621"/>
      <c r="G6" s="194"/>
      <c r="N6" s="621"/>
    </row>
    <row r="7" spans="1:14" ht="10.5" customHeight="1">
      <c r="A7" s="621"/>
      <c r="N7" s="621"/>
    </row>
    <row r="8" spans="1:14" ht="19.5">
      <c r="A8" s="621"/>
      <c r="D8" s="1395" t="s">
        <v>491</v>
      </c>
      <c r="E8" s="1395"/>
      <c r="F8" s="1395"/>
      <c r="G8" s="1395"/>
      <c r="H8" s="1395"/>
      <c r="I8" s="1395"/>
      <c r="J8" s="1395"/>
      <c r="K8" s="1395"/>
      <c r="L8" s="1395"/>
      <c r="N8" s="621"/>
    </row>
    <row r="9" spans="1:14" ht="12.75">
      <c r="A9" s="621"/>
      <c r="N9" s="621"/>
    </row>
    <row r="10" spans="1:14" ht="12.75">
      <c r="A10" s="621"/>
      <c r="B10" s="1393" t="s">
        <v>476</v>
      </c>
      <c r="C10" s="1393"/>
      <c r="D10" s="1393"/>
      <c r="E10" s="1392" t="str">
        <f>'INGRESO DE DATOS'!$G$26</f>
        <v>#</v>
      </c>
      <c r="F10" s="1392"/>
      <c r="G10" s="1392"/>
      <c r="H10" s="365" t="s">
        <v>474</v>
      </c>
      <c r="I10" s="1392" t="str">
        <f>'INGRESO DE DATOS'!$G$29</f>
        <v>#</v>
      </c>
      <c r="J10" s="1392"/>
      <c r="K10" s="1392"/>
      <c r="L10" s="1392"/>
      <c r="N10" s="621"/>
    </row>
    <row r="11" spans="1:14" ht="12.75">
      <c r="A11" s="621"/>
      <c r="B11" s="1393" t="s">
        <v>466</v>
      </c>
      <c r="C11" s="1393"/>
      <c r="D11" s="1393"/>
      <c r="E11" s="1392" t="str">
        <f>'INGRESO DE DATOS'!$G$6</f>
        <v>#</v>
      </c>
      <c r="F11" s="1392"/>
      <c r="G11" s="1392"/>
      <c r="H11" s="365"/>
      <c r="I11" s="365"/>
      <c r="J11" s="365"/>
      <c r="L11" s="125"/>
      <c r="N11" s="621"/>
    </row>
    <row r="12" spans="1:14" ht="12.75">
      <c r="A12" s="621"/>
      <c r="B12" s="1393" t="s">
        <v>467</v>
      </c>
      <c r="C12" s="1393"/>
      <c r="D12" s="1393"/>
      <c r="E12" s="1392" t="str">
        <f>'INGRESO DE DATOS'!$G$10</f>
        <v>#</v>
      </c>
      <c r="F12" s="1392"/>
      <c r="G12" s="1392"/>
      <c r="H12" s="365"/>
      <c r="I12" s="365"/>
      <c r="J12" s="365"/>
      <c r="L12" s="125"/>
      <c r="N12" s="621"/>
    </row>
    <row r="13" spans="1:14" ht="12.75">
      <c r="A13" s="621"/>
      <c r="B13" s="1393" t="s">
        <v>468</v>
      </c>
      <c r="C13" s="1393"/>
      <c r="D13" s="1393"/>
      <c r="E13" s="1392" t="str">
        <f>'INGRESO DE DATOS'!$G$16</f>
        <v>#</v>
      </c>
      <c r="F13" s="1392"/>
      <c r="G13" s="1392"/>
      <c r="H13" s="286" t="s">
        <v>469</v>
      </c>
      <c r="I13" s="1392" t="str">
        <f>'INGRESO DE DATOS'!$G$19</f>
        <v>#</v>
      </c>
      <c r="J13" s="1392"/>
      <c r="K13" s="1392"/>
      <c r="N13" s="621"/>
    </row>
    <row r="14" spans="1:14" ht="12.75">
      <c r="A14" s="621"/>
      <c r="B14" s="1393" t="s">
        <v>470</v>
      </c>
      <c r="C14" s="1393"/>
      <c r="D14" s="1393"/>
      <c r="E14" s="1392" t="str">
        <f>'INGRESO DE DATOS'!$G$25</f>
        <v>#</v>
      </c>
      <c r="F14" s="1392"/>
      <c r="G14" s="1392"/>
      <c r="H14" s="365"/>
      <c r="I14" s="365"/>
      <c r="J14" s="365"/>
      <c r="L14" s="125"/>
      <c r="N14" s="621"/>
    </row>
    <row r="15" spans="1:14" ht="13.5" thickBot="1">
      <c r="A15" s="621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N15" s="621"/>
    </row>
    <row r="16" spans="1:14" s="358" customFormat="1" ht="27.75" customHeight="1" thickBot="1">
      <c r="A16" s="623"/>
      <c r="B16" s="373" t="s">
        <v>435</v>
      </c>
      <c r="C16" s="374" t="s">
        <v>436</v>
      </c>
      <c r="D16" s="375"/>
      <c r="E16" s="376"/>
      <c r="F16" s="909" t="s">
        <v>792</v>
      </c>
      <c r="G16" s="909" t="s">
        <v>793</v>
      </c>
      <c r="H16" s="909" t="s">
        <v>475</v>
      </c>
      <c r="I16" s="1396" t="s">
        <v>437</v>
      </c>
      <c r="J16" s="1396"/>
      <c r="K16" s="1396"/>
      <c r="L16" s="1397"/>
      <c r="N16" s="623"/>
    </row>
    <row r="17" spans="1:14" ht="12.75">
      <c r="A17" s="621"/>
      <c r="B17" s="370">
        <v>1</v>
      </c>
      <c r="C17" s="1399" t="s">
        <v>438</v>
      </c>
      <c r="D17" s="1399"/>
      <c r="E17" s="1399"/>
      <c r="F17" s="377">
        <v>0.02</v>
      </c>
      <c r="G17" s="383">
        <v>0</v>
      </c>
      <c r="H17" s="377">
        <f aca="true" t="shared" si="0" ref="H17:H23">+F17-(F17*G17)</f>
        <v>0.02</v>
      </c>
      <c r="I17" s="1398"/>
      <c r="J17" s="1398"/>
      <c r="K17" s="1398"/>
      <c r="L17" s="1398"/>
      <c r="N17" s="621"/>
    </row>
    <row r="18" spans="1:14" ht="12.75">
      <c r="A18" s="621"/>
      <c r="B18" s="371">
        <v>2</v>
      </c>
      <c r="C18" s="1381" t="s">
        <v>439</v>
      </c>
      <c r="D18" s="1381"/>
      <c r="E18" s="1381"/>
      <c r="F18" s="372">
        <v>0.18</v>
      </c>
      <c r="G18" s="383">
        <v>0</v>
      </c>
      <c r="H18" s="377">
        <f t="shared" si="0"/>
        <v>0.18</v>
      </c>
      <c r="I18" s="1382"/>
      <c r="J18" s="1382"/>
      <c r="K18" s="1382"/>
      <c r="L18" s="1382"/>
      <c r="N18" s="621"/>
    </row>
    <row r="19" spans="1:14" ht="12.75">
      <c r="A19" s="621"/>
      <c r="B19" s="371">
        <v>3</v>
      </c>
      <c r="C19" s="1381" t="s">
        <v>440</v>
      </c>
      <c r="D19" s="1381"/>
      <c r="E19" s="1381"/>
      <c r="F19" s="372">
        <v>0.01</v>
      </c>
      <c r="G19" s="383">
        <v>0</v>
      </c>
      <c r="H19" s="377">
        <f t="shared" si="0"/>
        <v>0.01</v>
      </c>
      <c r="I19" s="1382"/>
      <c r="J19" s="1382"/>
      <c r="K19" s="1382"/>
      <c r="L19" s="1382"/>
      <c r="N19" s="621"/>
    </row>
    <row r="20" spans="1:14" ht="12.75">
      <c r="A20" s="621"/>
      <c r="B20" s="371">
        <v>4</v>
      </c>
      <c r="C20" s="1381" t="s">
        <v>483</v>
      </c>
      <c r="D20" s="1381"/>
      <c r="E20" s="1381"/>
      <c r="F20" s="372">
        <v>0.14</v>
      </c>
      <c r="G20" s="383">
        <v>0</v>
      </c>
      <c r="H20" s="377">
        <f t="shared" si="0"/>
        <v>0.14</v>
      </c>
      <c r="I20" s="1382"/>
      <c r="J20" s="1382"/>
      <c r="K20" s="1382"/>
      <c r="L20" s="1382"/>
      <c r="N20" s="621"/>
    </row>
    <row r="21" spans="1:14" ht="12.75">
      <c r="A21" s="621"/>
      <c r="B21" s="371">
        <v>5</v>
      </c>
      <c r="C21" s="1381" t="s">
        <v>441</v>
      </c>
      <c r="D21" s="1381"/>
      <c r="E21" s="1381"/>
      <c r="F21" s="372">
        <v>0.03</v>
      </c>
      <c r="G21" s="383">
        <v>0</v>
      </c>
      <c r="H21" s="377">
        <f t="shared" si="0"/>
        <v>0.03</v>
      </c>
      <c r="I21" s="1382"/>
      <c r="J21" s="1382"/>
      <c r="K21" s="1382"/>
      <c r="L21" s="1382"/>
      <c r="N21" s="621"/>
    </row>
    <row r="22" spans="1:14" ht="12.75">
      <c r="A22" s="621"/>
      <c r="B22" s="371">
        <v>6</v>
      </c>
      <c r="C22" s="1381" t="s">
        <v>442</v>
      </c>
      <c r="D22" s="1381"/>
      <c r="E22" s="1381"/>
      <c r="F22" s="372">
        <v>0.06</v>
      </c>
      <c r="G22" s="383">
        <v>0</v>
      </c>
      <c r="H22" s="377">
        <f t="shared" si="0"/>
        <v>0.06</v>
      </c>
      <c r="I22" s="1382"/>
      <c r="J22" s="1382"/>
      <c r="K22" s="1382"/>
      <c r="L22" s="1382"/>
      <c r="N22" s="621"/>
    </row>
    <row r="23" spans="1:16" ht="12.75">
      <c r="A23" s="621"/>
      <c r="B23" s="371">
        <v>7</v>
      </c>
      <c r="C23" s="1381" t="s">
        <v>443</v>
      </c>
      <c r="D23" s="1381"/>
      <c r="E23" s="1381"/>
      <c r="F23" s="372">
        <v>0.01</v>
      </c>
      <c r="G23" s="383">
        <v>0</v>
      </c>
      <c r="H23" s="377">
        <f t="shared" si="0"/>
        <v>0.01</v>
      </c>
      <c r="I23" s="1382"/>
      <c r="J23" s="1382"/>
      <c r="K23" s="1382"/>
      <c r="L23" s="1382"/>
      <c r="N23" s="621"/>
      <c r="P23" s="194"/>
    </row>
    <row r="24" spans="1:16" s="358" customFormat="1" ht="15.75" customHeight="1">
      <c r="A24" s="623"/>
      <c r="B24" s="369">
        <v>8</v>
      </c>
      <c r="C24" s="1379" t="s">
        <v>444</v>
      </c>
      <c r="D24" s="1380"/>
      <c r="E24" s="1380"/>
      <c r="F24" s="361"/>
      <c r="G24" s="383"/>
      <c r="H24" s="361"/>
      <c r="I24" s="252"/>
      <c r="J24" s="252"/>
      <c r="K24" s="252"/>
      <c r="L24" s="252"/>
      <c r="N24" s="623"/>
      <c r="P24" s="609"/>
    </row>
    <row r="25" spans="1:14" ht="12.75">
      <c r="A25" s="621"/>
      <c r="B25" s="371">
        <v>8.1</v>
      </c>
      <c r="C25" s="1381" t="s">
        <v>445</v>
      </c>
      <c r="D25" s="1381"/>
      <c r="E25" s="1381"/>
      <c r="F25" s="372">
        <v>0.03</v>
      </c>
      <c r="G25" s="383">
        <v>0</v>
      </c>
      <c r="H25" s="372">
        <f>+F25-(F25*G25)</f>
        <v>0.03</v>
      </c>
      <c r="I25" s="1382"/>
      <c r="J25" s="1382"/>
      <c r="K25" s="1382"/>
      <c r="L25" s="1382"/>
      <c r="N25" s="621"/>
    </row>
    <row r="26" spans="1:14" ht="12.75">
      <c r="A26" s="621"/>
      <c r="B26" s="371">
        <v>8.2</v>
      </c>
      <c r="C26" s="1381" t="s">
        <v>446</v>
      </c>
      <c r="D26" s="1381"/>
      <c r="E26" s="1381"/>
      <c r="F26" s="372">
        <v>0.03</v>
      </c>
      <c r="G26" s="383">
        <v>0</v>
      </c>
      <c r="H26" s="377">
        <f>+F26-(F26*G26)</f>
        <v>0.03</v>
      </c>
      <c r="I26" s="1382"/>
      <c r="J26" s="1382"/>
      <c r="K26" s="1382"/>
      <c r="L26" s="1382"/>
      <c r="N26" s="621"/>
    </row>
    <row r="27" spans="1:14" ht="12.75">
      <c r="A27" s="621"/>
      <c r="B27" s="371">
        <v>8.3</v>
      </c>
      <c r="C27" s="1381" t="s">
        <v>447</v>
      </c>
      <c r="D27" s="1381"/>
      <c r="E27" s="1381"/>
      <c r="F27" s="372">
        <v>0.03</v>
      </c>
      <c r="G27" s="383">
        <v>0</v>
      </c>
      <c r="H27" s="377">
        <f>+F27-(F27*G27)</f>
        <v>0.03</v>
      </c>
      <c r="I27" s="1382"/>
      <c r="J27" s="1382"/>
      <c r="K27" s="1382"/>
      <c r="L27" s="1382"/>
      <c r="N27" s="621"/>
    </row>
    <row r="28" spans="1:14" ht="12.75">
      <c r="A28" s="621"/>
      <c r="B28" s="371">
        <v>9</v>
      </c>
      <c r="C28" s="1381" t="s">
        <v>448</v>
      </c>
      <c r="D28" s="1381"/>
      <c r="E28" s="1381"/>
      <c r="F28" s="372">
        <v>0.02</v>
      </c>
      <c r="G28" s="383">
        <v>0</v>
      </c>
      <c r="H28" s="377">
        <f>+F28-(F28*G28)</f>
        <v>0.02</v>
      </c>
      <c r="I28" s="1382"/>
      <c r="J28" s="1382"/>
      <c r="K28" s="1382"/>
      <c r="L28" s="1382"/>
      <c r="N28" s="621"/>
    </row>
    <row r="29" spans="1:14" s="358" customFormat="1" ht="15.75" customHeight="1">
      <c r="A29" s="623"/>
      <c r="B29" s="369">
        <v>10</v>
      </c>
      <c r="C29" s="1379" t="s">
        <v>449</v>
      </c>
      <c r="D29" s="1380"/>
      <c r="E29" s="1380"/>
      <c r="F29" s="361"/>
      <c r="G29" s="383"/>
      <c r="H29" s="361"/>
      <c r="I29" s="362"/>
      <c r="J29" s="252"/>
      <c r="K29" s="252"/>
      <c r="L29" s="252"/>
      <c r="N29" s="623"/>
    </row>
    <row r="30" spans="1:14" ht="12.75">
      <c r="A30" s="621"/>
      <c r="B30" s="371">
        <v>10.1</v>
      </c>
      <c r="C30" s="1381" t="s">
        <v>450</v>
      </c>
      <c r="D30" s="1381"/>
      <c r="E30" s="1381"/>
      <c r="F30" s="372">
        <v>0.01</v>
      </c>
      <c r="G30" s="383">
        <v>0</v>
      </c>
      <c r="H30" s="372">
        <f aca="true" t="shared" si="1" ref="H30:H36">+F30-(F30*G30)</f>
        <v>0.01</v>
      </c>
      <c r="I30" s="1382"/>
      <c r="J30" s="1382"/>
      <c r="K30" s="1382"/>
      <c r="L30" s="1382"/>
      <c r="N30" s="621"/>
    </row>
    <row r="31" spans="1:14" ht="12.75">
      <c r="A31" s="621"/>
      <c r="B31" s="371">
        <v>10.2</v>
      </c>
      <c r="C31" s="1381" t="s">
        <v>451</v>
      </c>
      <c r="D31" s="1381"/>
      <c r="E31" s="1381"/>
      <c r="F31" s="372">
        <v>0.01</v>
      </c>
      <c r="G31" s="383">
        <v>0</v>
      </c>
      <c r="H31" s="377">
        <f t="shared" si="1"/>
        <v>0.01</v>
      </c>
      <c r="I31" s="1382"/>
      <c r="J31" s="1382"/>
      <c r="K31" s="1382"/>
      <c r="L31" s="1382"/>
      <c r="N31" s="621"/>
    </row>
    <row r="32" spans="1:14" ht="12.75">
      <c r="A32" s="621"/>
      <c r="B32" s="371">
        <v>11</v>
      </c>
      <c r="C32" s="1381" t="s">
        <v>452</v>
      </c>
      <c r="D32" s="1381"/>
      <c r="E32" s="1381"/>
      <c r="F32" s="372">
        <v>0.02</v>
      </c>
      <c r="G32" s="383">
        <v>0</v>
      </c>
      <c r="H32" s="377">
        <f t="shared" si="1"/>
        <v>0.02</v>
      </c>
      <c r="I32" s="1382"/>
      <c r="J32" s="1382"/>
      <c r="K32" s="1382"/>
      <c r="L32" s="1382"/>
      <c r="N32" s="621"/>
    </row>
    <row r="33" spans="1:14" ht="12.75">
      <c r="A33" s="621"/>
      <c r="B33" s="371">
        <v>12</v>
      </c>
      <c r="C33" s="1381" t="s">
        <v>453</v>
      </c>
      <c r="D33" s="1381"/>
      <c r="E33" s="1381"/>
      <c r="F33" s="372">
        <v>0.04</v>
      </c>
      <c r="G33" s="383">
        <v>0</v>
      </c>
      <c r="H33" s="377">
        <f t="shared" si="1"/>
        <v>0.04</v>
      </c>
      <c r="I33" s="1382"/>
      <c r="J33" s="1382"/>
      <c r="K33" s="1382"/>
      <c r="L33" s="1382"/>
      <c r="N33" s="621"/>
    </row>
    <row r="34" spans="1:14" ht="12.75">
      <c r="A34" s="621"/>
      <c r="B34" s="371">
        <v>13</v>
      </c>
      <c r="C34" s="1381" t="s">
        <v>486</v>
      </c>
      <c r="D34" s="1381"/>
      <c r="E34" s="1381"/>
      <c r="F34" s="372">
        <v>0.08</v>
      </c>
      <c r="G34" s="383">
        <v>0</v>
      </c>
      <c r="H34" s="377">
        <f t="shared" si="1"/>
        <v>0.08</v>
      </c>
      <c r="I34" s="1382"/>
      <c r="J34" s="1382"/>
      <c r="K34" s="1382"/>
      <c r="L34" s="1382"/>
      <c r="N34" s="621"/>
    </row>
    <row r="35" spans="1:14" ht="12.75">
      <c r="A35" s="621"/>
      <c r="B35" s="371">
        <v>14</v>
      </c>
      <c r="C35" s="1381" t="s">
        <v>484</v>
      </c>
      <c r="D35" s="1381"/>
      <c r="E35" s="1381"/>
      <c r="F35" s="372">
        <v>0.04</v>
      </c>
      <c r="G35" s="383">
        <v>0</v>
      </c>
      <c r="H35" s="377">
        <f t="shared" si="1"/>
        <v>0.04</v>
      </c>
      <c r="I35" s="1382"/>
      <c r="J35" s="1382"/>
      <c r="K35" s="1382"/>
      <c r="L35" s="1382"/>
      <c r="N35" s="621"/>
    </row>
    <row r="36" spans="1:14" ht="12.75">
      <c r="A36" s="621"/>
      <c r="B36" s="371">
        <v>15</v>
      </c>
      <c r="C36" s="1381" t="s">
        <v>485</v>
      </c>
      <c r="D36" s="1381"/>
      <c r="E36" s="1381"/>
      <c r="F36" s="372">
        <v>0.04</v>
      </c>
      <c r="G36" s="383">
        <v>0</v>
      </c>
      <c r="H36" s="377">
        <f t="shared" si="1"/>
        <v>0.04</v>
      </c>
      <c r="I36" s="1382"/>
      <c r="J36" s="1382"/>
      <c r="K36" s="1382"/>
      <c r="L36" s="1382"/>
      <c r="N36" s="621"/>
    </row>
    <row r="37" spans="1:14" s="358" customFormat="1" ht="15.75" customHeight="1">
      <c r="A37" s="623"/>
      <c r="B37" s="369">
        <v>16</v>
      </c>
      <c r="C37" s="1379" t="s">
        <v>454</v>
      </c>
      <c r="D37" s="1380"/>
      <c r="E37" s="1380"/>
      <c r="F37" s="361"/>
      <c r="G37" s="383"/>
      <c r="H37" s="361"/>
      <c r="I37" s="362"/>
      <c r="J37" s="252"/>
      <c r="K37" s="252"/>
      <c r="L37" s="252"/>
      <c r="N37" s="623"/>
    </row>
    <row r="38" spans="1:14" ht="12.75">
      <c r="A38" s="621"/>
      <c r="B38" s="371">
        <v>16.1</v>
      </c>
      <c r="C38" s="1381" t="s">
        <v>455</v>
      </c>
      <c r="D38" s="1381"/>
      <c r="E38" s="1381"/>
      <c r="F38" s="372">
        <v>0.03</v>
      </c>
      <c r="G38" s="383">
        <v>0</v>
      </c>
      <c r="H38" s="372">
        <f aca="true" t="shared" si="2" ref="H38:H44">+F38-(F38*G38)</f>
        <v>0.03</v>
      </c>
      <c r="I38" s="1382"/>
      <c r="J38" s="1382"/>
      <c r="K38" s="1382"/>
      <c r="L38" s="1382"/>
      <c r="N38" s="621"/>
    </row>
    <row r="39" spans="1:14" ht="12.75">
      <c r="A39" s="621"/>
      <c r="B39" s="371">
        <v>16.2</v>
      </c>
      <c r="C39" s="1381" t="s">
        <v>487</v>
      </c>
      <c r="D39" s="1381"/>
      <c r="E39" s="1381"/>
      <c r="F39" s="372">
        <v>0.05</v>
      </c>
      <c r="G39" s="383">
        <v>0</v>
      </c>
      <c r="H39" s="377">
        <f t="shared" si="2"/>
        <v>0.05</v>
      </c>
      <c r="I39" s="1382"/>
      <c r="J39" s="1382"/>
      <c r="K39" s="1382"/>
      <c r="L39" s="1382"/>
      <c r="N39" s="621"/>
    </row>
    <row r="40" spans="1:14" ht="12.75">
      <c r="A40" s="621"/>
      <c r="B40" s="371">
        <v>17</v>
      </c>
      <c r="C40" s="1381" t="s">
        <v>456</v>
      </c>
      <c r="D40" s="1381"/>
      <c r="E40" s="1381"/>
      <c r="F40" s="372">
        <v>0.03</v>
      </c>
      <c r="G40" s="383">
        <v>0</v>
      </c>
      <c r="H40" s="377">
        <f t="shared" si="2"/>
        <v>0.03</v>
      </c>
      <c r="I40" s="1382"/>
      <c r="J40" s="1382"/>
      <c r="K40" s="1382"/>
      <c r="L40" s="1382"/>
      <c r="N40" s="621"/>
    </row>
    <row r="41" spans="1:14" ht="12.75">
      <c r="A41" s="621"/>
      <c r="B41" s="371">
        <v>18</v>
      </c>
      <c r="C41" s="1381" t="s">
        <v>457</v>
      </c>
      <c r="D41" s="1381"/>
      <c r="E41" s="1381"/>
      <c r="F41" s="372">
        <v>0.04</v>
      </c>
      <c r="G41" s="383">
        <v>0</v>
      </c>
      <c r="H41" s="377">
        <f t="shared" si="2"/>
        <v>0.04</v>
      </c>
      <c r="I41" s="1382"/>
      <c r="J41" s="1382"/>
      <c r="K41" s="1382"/>
      <c r="L41" s="1382"/>
      <c r="N41" s="621"/>
    </row>
    <row r="42" spans="1:14" ht="12.75">
      <c r="A42" s="621"/>
      <c r="B42" s="371">
        <v>19</v>
      </c>
      <c r="C42" s="1381" t="s">
        <v>458</v>
      </c>
      <c r="D42" s="1381"/>
      <c r="E42" s="1381"/>
      <c r="F42" s="372">
        <v>0.01</v>
      </c>
      <c r="G42" s="383">
        <v>0</v>
      </c>
      <c r="H42" s="377">
        <f t="shared" si="2"/>
        <v>0.01</v>
      </c>
      <c r="I42" s="1382"/>
      <c r="J42" s="1382"/>
      <c r="K42" s="1382"/>
      <c r="L42" s="1382"/>
      <c r="N42" s="621"/>
    </row>
    <row r="43" spans="1:14" ht="12.75">
      <c r="A43" s="621"/>
      <c r="B43" s="371">
        <v>20</v>
      </c>
      <c r="C43" s="1381" t="s">
        <v>459</v>
      </c>
      <c r="D43" s="1381"/>
      <c r="E43" s="1381"/>
      <c r="F43" s="372">
        <v>0.02</v>
      </c>
      <c r="G43" s="383">
        <v>0</v>
      </c>
      <c r="H43" s="377">
        <f t="shared" si="2"/>
        <v>0.02</v>
      </c>
      <c r="I43" s="1382"/>
      <c r="J43" s="1382"/>
      <c r="K43" s="1382"/>
      <c r="L43" s="1382"/>
      <c r="N43" s="621"/>
    </row>
    <row r="44" spans="1:14" ht="13.5" thickBot="1">
      <c r="A44" s="621"/>
      <c r="B44" s="368">
        <v>21</v>
      </c>
      <c r="C44" s="1389" t="s">
        <v>460</v>
      </c>
      <c r="D44" s="1389"/>
      <c r="E44" s="1389"/>
      <c r="F44" s="378">
        <v>0.02</v>
      </c>
      <c r="G44" s="383">
        <v>0</v>
      </c>
      <c r="H44" s="377">
        <f t="shared" si="2"/>
        <v>0.02</v>
      </c>
      <c r="I44" s="1382"/>
      <c r="J44" s="1382"/>
      <c r="K44" s="1382"/>
      <c r="L44" s="1382"/>
      <c r="N44" s="621"/>
    </row>
    <row r="45" spans="1:16" s="359" customFormat="1" ht="20.25" customHeight="1" thickBot="1">
      <c r="A45" s="624"/>
      <c r="B45" s="1387" t="s">
        <v>47</v>
      </c>
      <c r="C45" s="1388"/>
      <c r="D45" s="1388"/>
      <c r="E45" s="1388"/>
      <c r="F45" s="379">
        <f>SUM(F17:F44)</f>
        <v>1.0000000000000002</v>
      </c>
      <c r="G45" s="380">
        <v>0</v>
      </c>
      <c r="H45" s="572">
        <f>SUM(H17:H44)</f>
        <v>1.0000000000000002</v>
      </c>
      <c r="I45" s="1391"/>
      <c r="J45" s="1391"/>
      <c r="K45" s="1391"/>
      <c r="L45" s="1391"/>
      <c r="N45" s="624"/>
      <c r="P45" s="381"/>
    </row>
    <row r="46" spans="1:16" s="359" customFormat="1" ht="3" customHeight="1">
      <c r="A46" s="624"/>
      <c r="B46" s="569"/>
      <c r="C46" s="569"/>
      <c r="D46" s="569"/>
      <c r="E46" s="569"/>
      <c r="F46" s="570"/>
      <c r="G46" s="571"/>
      <c r="H46" s="364"/>
      <c r="I46" s="563"/>
      <c r="J46" s="563"/>
      <c r="K46" s="563"/>
      <c r="L46" s="563"/>
      <c r="N46" s="624"/>
      <c r="P46" s="381"/>
    </row>
    <row r="47" spans="1:16" ht="15" customHeight="1" thickBot="1">
      <c r="A47" s="621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N47" s="621"/>
      <c r="P47" s="225"/>
    </row>
    <row r="48" spans="1:21" s="360" customFormat="1" ht="18.75" customHeight="1" thickBot="1">
      <c r="A48" s="625"/>
      <c r="B48" s="1384" t="s">
        <v>461</v>
      </c>
      <c r="C48" s="1385"/>
      <c r="D48" s="1385"/>
      <c r="E48" s="1385"/>
      <c r="F48" s="1385"/>
      <c r="G48" s="1386"/>
      <c r="H48" s="918">
        <f>1-H45</f>
        <v>0</v>
      </c>
      <c r="I48" s="363"/>
      <c r="J48" s="363"/>
      <c r="K48" s="363"/>
      <c r="L48" s="363"/>
      <c r="N48" s="625"/>
      <c r="O48" s="912"/>
      <c r="U48" s="366"/>
    </row>
    <row r="49" spans="1:14" ht="6.75" customHeight="1">
      <c r="A49" s="621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N49" s="621"/>
    </row>
    <row r="50" spans="1:14" ht="12.75">
      <c r="A50" s="621"/>
      <c r="B50" s="125"/>
      <c r="C50" s="125"/>
      <c r="D50" s="125" t="s">
        <v>462</v>
      </c>
      <c r="E50" s="125"/>
      <c r="F50" s="125"/>
      <c r="G50" s="125"/>
      <c r="H50" s="125"/>
      <c r="I50" s="125"/>
      <c r="J50" s="125"/>
      <c r="K50" s="125"/>
      <c r="L50" s="125"/>
      <c r="N50" s="621"/>
    </row>
    <row r="51" spans="1:16" ht="12.75">
      <c r="A51" s="621"/>
      <c r="B51" s="197" t="s">
        <v>482</v>
      </c>
      <c r="C51" s="125"/>
      <c r="D51" s="125"/>
      <c r="E51" s="125"/>
      <c r="G51" s="880" t="str">
        <f>IF(H45&lt;15%,"podra NO ser","Serà")</f>
        <v>Serà</v>
      </c>
      <c r="H51" s="197" t="s">
        <v>481</v>
      </c>
      <c r="I51" s="125"/>
      <c r="J51" s="125"/>
      <c r="K51" s="125"/>
      <c r="L51" s="125"/>
      <c r="N51" s="621"/>
      <c r="P51" s="194"/>
    </row>
    <row r="52" spans="1:14" ht="12.75">
      <c r="A52" s="621"/>
      <c r="B52" s="197" t="s">
        <v>492</v>
      </c>
      <c r="C52" s="125"/>
      <c r="D52" s="125"/>
      <c r="E52" s="125"/>
      <c r="F52" s="382" t="str">
        <f>IF(H45&lt;15%,"de los Items 11-12-13-14-18-20 y 21.","  ")</f>
        <v>  </v>
      </c>
      <c r="G52" s="125"/>
      <c r="H52" s="125"/>
      <c r="I52" s="125"/>
      <c r="J52" s="125"/>
      <c r="K52" s="125"/>
      <c r="L52" s="125"/>
      <c r="N52" s="621"/>
    </row>
    <row r="53" spans="1:14" ht="12.75">
      <c r="A53" s="621"/>
      <c r="B53" s="125"/>
      <c r="C53" s="125"/>
      <c r="D53" s="125" t="s">
        <v>463</v>
      </c>
      <c r="E53" s="125"/>
      <c r="F53" s="125"/>
      <c r="G53" s="125"/>
      <c r="H53" s="125"/>
      <c r="I53" s="125"/>
      <c r="J53" s="125"/>
      <c r="K53" s="125"/>
      <c r="L53" s="125"/>
      <c r="N53" s="621"/>
    </row>
    <row r="54" spans="1:14" ht="12.75">
      <c r="A54" s="621"/>
      <c r="B54" s="125" t="s">
        <v>480</v>
      </c>
      <c r="C54" s="125"/>
      <c r="D54" s="125"/>
      <c r="E54" s="125"/>
      <c r="G54" s="125"/>
      <c r="H54" s="125"/>
      <c r="I54" s="125"/>
      <c r="J54" s="125"/>
      <c r="K54" s="125"/>
      <c r="L54" s="125"/>
      <c r="N54" s="621"/>
    </row>
    <row r="55" spans="1:14" ht="12.75">
      <c r="A55" s="621"/>
      <c r="B55" s="125"/>
      <c r="C55" s="125"/>
      <c r="D55" s="125"/>
      <c r="E55" s="125"/>
      <c r="F55" s="125"/>
      <c r="G55" s="125"/>
      <c r="H55" s="161"/>
      <c r="I55" s="161"/>
      <c r="J55" s="125"/>
      <c r="K55" s="125"/>
      <c r="L55" s="125"/>
      <c r="N55" s="621"/>
    </row>
    <row r="56" spans="1:14" ht="15" customHeight="1">
      <c r="A56" s="621"/>
      <c r="B56" s="1253" t="s">
        <v>473</v>
      </c>
      <c r="C56" s="1253"/>
      <c r="D56" s="1390" t="str">
        <f>'INGRESO DE DATOS'!$G$4</f>
        <v>#</v>
      </c>
      <c r="E56" s="1390"/>
      <c r="F56" s="1390"/>
      <c r="G56" s="1383" t="str">
        <f>'INGRESO DE DATOS'!$G$5</f>
        <v>#</v>
      </c>
      <c r="H56" s="1383"/>
      <c r="I56" s="1383"/>
      <c r="J56" s="1383"/>
      <c r="K56" s="1383"/>
      <c r="L56" s="1383"/>
      <c r="N56" s="621"/>
    </row>
    <row r="57" spans="1:14" ht="12.75">
      <c r="A57" s="621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N57" s="621"/>
    </row>
    <row r="58" spans="1:14" ht="12.75">
      <c r="A58" s="621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N58" s="621"/>
    </row>
    <row r="59" spans="1:14" ht="12.75">
      <c r="A59" s="621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N59" s="621"/>
    </row>
    <row r="60" spans="1:14" ht="9" customHeight="1">
      <c r="A60" s="621"/>
      <c r="B60" s="125"/>
      <c r="C60" s="125"/>
      <c r="D60" s="125"/>
      <c r="E60" s="125"/>
      <c r="G60" s="125"/>
      <c r="H60" s="125"/>
      <c r="I60" s="125"/>
      <c r="J60" s="125"/>
      <c r="K60" s="125"/>
      <c r="L60" s="125"/>
      <c r="N60" s="621"/>
    </row>
    <row r="61" spans="1:14" ht="12.75">
      <c r="A61" s="621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N61" s="621"/>
    </row>
    <row r="62" spans="1:14" ht="12.75">
      <c r="A62" s="621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N62" s="621"/>
    </row>
    <row r="63" spans="1:14" ht="12.75">
      <c r="A63" s="621"/>
      <c r="B63" s="125"/>
      <c r="C63" s="125"/>
      <c r="D63" s="125" t="s">
        <v>471</v>
      </c>
      <c r="E63" s="125"/>
      <c r="F63" s="125"/>
      <c r="G63" s="125"/>
      <c r="H63" s="125" t="s">
        <v>472</v>
      </c>
      <c r="I63" s="125"/>
      <c r="J63" s="125"/>
      <c r="K63" s="125"/>
      <c r="L63" s="125"/>
      <c r="N63" s="621"/>
    </row>
    <row r="64" spans="1:14" ht="12.75">
      <c r="A64" s="621"/>
      <c r="B64" s="125"/>
      <c r="C64" s="125"/>
      <c r="D64" s="125" t="s">
        <v>464</v>
      </c>
      <c r="E64" s="125"/>
      <c r="F64" s="125"/>
      <c r="G64" s="125"/>
      <c r="H64" s="125" t="s">
        <v>465</v>
      </c>
      <c r="I64" s="125"/>
      <c r="J64" s="125"/>
      <c r="K64" s="125"/>
      <c r="L64" s="125"/>
      <c r="N64" s="621"/>
    </row>
    <row r="65" spans="1:14" ht="10.5" customHeight="1">
      <c r="A65" s="621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N65" s="621"/>
    </row>
    <row r="66" spans="1:14" ht="12.75">
      <c r="A66" s="621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N66" s="621"/>
    </row>
    <row r="67" spans="1:14" ht="3" customHeight="1">
      <c r="A67" s="621"/>
      <c r="B67" s="621"/>
      <c r="C67" s="621"/>
      <c r="D67" s="621"/>
      <c r="E67" s="621"/>
      <c r="F67" s="621"/>
      <c r="G67" s="621"/>
      <c r="H67" s="621"/>
      <c r="I67" s="621"/>
      <c r="J67" s="621"/>
      <c r="K67" s="621"/>
      <c r="L67" s="621"/>
      <c r="M67" s="621"/>
      <c r="N67" s="621"/>
    </row>
  </sheetData>
  <sheetProtection password="CEAE" sheet="1" objects="1" scenarios="1"/>
  <mergeCells count="74">
    <mergeCell ref="I36:L36"/>
    <mergeCell ref="C34:E34"/>
    <mergeCell ref="I22:L22"/>
    <mergeCell ref="B12:D12"/>
    <mergeCell ref="I28:L28"/>
    <mergeCell ref="I33:L33"/>
    <mergeCell ref="I30:L30"/>
    <mergeCell ref="C17:E17"/>
    <mergeCell ref="I13:K13"/>
    <mergeCell ref="I31:L31"/>
    <mergeCell ref="E12:G12"/>
    <mergeCell ref="E14:G14"/>
    <mergeCell ref="I34:L34"/>
    <mergeCell ref="I35:L35"/>
    <mergeCell ref="I32:L32"/>
    <mergeCell ref="I25:L25"/>
    <mergeCell ref="I16:L16"/>
    <mergeCell ref="I17:L17"/>
    <mergeCell ref="I18:L18"/>
    <mergeCell ref="I19:L19"/>
    <mergeCell ref="E5:G5"/>
    <mergeCell ref="C27:E27"/>
    <mergeCell ref="C21:E21"/>
    <mergeCell ref="B13:D13"/>
    <mergeCell ref="E13:G13"/>
    <mergeCell ref="C22:E22"/>
    <mergeCell ref="B14:D14"/>
    <mergeCell ref="C18:E18"/>
    <mergeCell ref="B10:D10"/>
    <mergeCell ref="D8:L8"/>
    <mergeCell ref="I10:L10"/>
    <mergeCell ref="E10:G10"/>
    <mergeCell ref="E11:G11"/>
    <mergeCell ref="I27:L27"/>
    <mergeCell ref="B11:D11"/>
    <mergeCell ref="I26:L26"/>
    <mergeCell ref="I20:L20"/>
    <mergeCell ref="I21:L21"/>
    <mergeCell ref="C20:E20"/>
    <mergeCell ref="C19:E19"/>
    <mergeCell ref="I23:L23"/>
    <mergeCell ref="B56:C56"/>
    <mergeCell ref="D56:F56"/>
    <mergeCell ref="I45:L45"/>
    <mergeCell ref="I38:L38"/>
    <mergeCell ref="I39:L39"/>
    <mergeCell ref="I40:L40"/>
    <mergeCell ref="I41:L41"/>
    <mergeCell ref="I43:L43"/>
    <mergeCell ref="I42:L42"/>
    <mergeCell ref="I44:L44"/>
    <mergeCell ref="C40:E40"/>
    <mergeCell ref="C41:E41"/>
    <mergeCell ref="C43:E43"/>
    <mergeCell ref="G56:L56"/>
    <mergeCell ref="B48:G48"/>
    <mergeCell ref="B45:E45"/>
    <mergeCell ref="C42:E42"/>
    <mergeCell ref="C44:E44"/>
    <mergeCell ref="C38:E38"/>
    <mergeCell ref="C37:E37"/>
    <mergeCell ref="C39:E39"/>
    <mergeCell ref="C29:E29"/>
    <mergeCell ref="C30:E30"/>
    <mergeCell ref="C31:E31"/>
    <mergeCell ref="C32:E32"/>
    <mergeCell ref="C36:E36"/>
    <mergeCell ref="C33:E33"/>
    <mergeCell ref="C24:E24"/>
    <mergeCell ref="C25:E25"/>
    <mergeCell ref="C26:E26"/>
    <mergeCell ref="C28:E28"/>
    <mergeCell ref="C35:E35"/>
    <mergeCell ref="C23:E23"/>
  </mergeCells>
  <printOptions/>
  <pageMargins left="0.7086614173228347" right="0.11811023622047245" top="0.6692913385826772" bottom="0.2755905511811024" header="0.1968503937007874" footer="0"/>
  <pageSetup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5"/>
  <sheetViews>
    <sheetView zoomScalePageLayoutView="0" workbookViewId="0" topLeftCell="A1">
      <selection activeCell="H19" sqref="H19"/>
    </sheetView>
  </sheetViews>
  <sheetFormatPr defaultColWidth="11.421875" defaultRowHeight="12.75"/>
  <cols>
    <col min="2" max="2" width="38.57421875" style="0" bestFit="1" customWidth="1"/>
    <col min="3" max="3" width="24.28125" style="464" customWidth="1"/>
    <col min="6" max="6" width="12.57421875" style="0" customWidth="1"/>
  </cols>
  <sheetData>
    <row r="1" spans="5:7" ht="20.25">
      <c r="E1" s="194"/>
      <c r="F1" s="194"/>
      <c r="G1" s="194"/>
    </row>
    <row r="2" spans="2:7" ht="20.25">
      <c r="B2" s="463" t="s">
        <v>563</v>
      </c>
      <c r="C2" s="464" t="str">
        <f>'INGRESO DE DATOS'!$I$90</f>
        <v>ERROR</v>
      </c>
      <c r="E2" s="194"/>
      <c r="F2" s="194"/>
      <c r="G2" s="194"/>
    </row>
    <row r="3" ht="20.25">
      <c r="B3" s="463"/>
    </row>
    <row r="4" spans="2:3" ht="20.25">
      <c r="B4" s="463" t="s">
        <v>587</v>
      </c>
      <c r="C4" s="464" t="e">
        <f>+C2*1.35%</f>
        <v>#VALUE!</v>
      </c>
    </row>
    <row r="5" spans="2:3" ht="20.25">
      <c r="B5" s="463" t="s">
        <v>586</v>
      </c>
      <c r="C5" s="464" t="e">
        <f>+C2*10%</f>
        <v>#VALUE!</v>
      </c>
    </row>
    <row r="6" spans="2:3" ht="20.25">
      <c r="B6" s="463" t="s">
        <v>559</v>
      </c>
      <c r="C6" s="464" t="e">
        <f>'INGRESO DE DATOS'!$I$95</f>
        <v>#VALUE!</v>
      </c>
    </row>
    <row r="7" spans="2:16" ht="20.25">
      <c r="B7" s="463" t="s">
        <v>585</v>
      </c>
      <c r="C7" s="610">
        <v>0</v>
      </c>
      <c r="L7" s="418"/>
      <c r="M7" s="418"/>
      <c r="N7" s="418"/>
      <c r="O7" s="418"/>
      <c r="P7" s="418"/>
    </row>
    <row r="8" spans="2:16" ht="20.25">
      <c r="B8" s="463" t="s">
        <v>560</v>
      </c>
      <c r="C8" s="610">
        <v>0</v>
      </c>
      <c r="L8" s="418"/>
      <c r="M8" s="418"/>
      <c r="N8" s="418"/>
      <c r="O8" s="418"/>
      <c r="P8" s="418"/>
    </row>
    <row r="9" spans="2:16" ht="20.25" hidden="1">
      <c r="B9" s="463" t="s">
        <v>561</v>
      </c>
      <c r="C9" s="610" t="e">
        <f>+C2*3.5%</f>
        <v>#VALUE!</v>
      </c>
      <c r="L9" s="418"/>
      <c r="M9" s="418"/>
      <c r="N9" s="418"/>
      <c r="O9" s="418"/>
      <c r="P9" s="418"/>
    </row>
    <row r="10" spans="2:16" ht="20.25">
      <c r="B10" s="463" t="s">
        <v>588</v>
      </c>
      <c r="C10" s="610">
        <v>0</v>
      </c>
      <c r="L10" s="418"/>
      <c r="M10" s="418"/>
      <c r="N10" s="418"/>
      <c r="O10" s="418"/>
      <c r="P10" s="418"/>
    </row>
    <row r="11" spans="2:17" ht="20.25">
      <c r="B11" s="463" t="s">
        <v>717</v>
      </c>
      <c r="C11" s="610">
        <v>0</v>
      </c>
      <c r="L11" s="418"/>
      <c r="M11" s="418"/>
      <c r="N11" s="418"/>
      <c r="O11" s="418"/>
      <c r="Q11" s="418"/>
    </row>
    <row r="12" spans="12:16" ht="20.25">
      <c r="L12" s="418"/>
      <c r="M12" s="418"/>
      <c r="N12" s="418"/>
      <c r="O12" s="418"/>
      <c r="P12" s="437"/>
    </row>
    <row r="13" spans="2:16" ht="20.25">
      <c r="B13" s="463" t="s">
        <v>562</v>
      </c>
      <c r="C13" s="464" t="e">
        <f>SUM(C4:C10)</f>
        <v>#VALUE!</v>
      </c>
      <c r="P13" s="437"/>
    </row>
    <row r="14" ht="20.25">
      <c r="P14" s="437"/>
    </row>
    <row r="15" spans="14:16" ht="20.25">
      <c r="N15" s="418"/>
      <c r="P15" s="437"/>
    </row>
  </sheetData>
  <sheetProtection password="CEAE" sheet="1" objects="1" scenarios="1"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V232"/>
  <sheetViews>
    <sheetView zoomScalePageLayoutView="0" workbookViewId="0" topLeftCell="A58">
      <selection activeCell="BO75" sqref="BO75"/>
    </sheetView>
  </sheetViews>
  <sheetFormatPr defaultColWidth="11.421875" defaultRowHeight="12.75"/>
  <cols>
    <col min="1" max="1" width="2.00390625" style="13" customWidth="1"/>
    <col min="2" max="14" width="2.57421875" style="13" customWidth="1"/>
    <col min="15" max="15" width="3.421875" style="13" customWidth="1"/>
    <col min="16" max="18" width="2.57421875" style="13" customWidth="1"/>
    <col min="19" max="19" width="6.7109375" style="13" customWidth="1"/>
    <col min="20" max="63" width="2.57421875" style="13" customWidth="1"/>
    <col min="64" max="64" width="4.28125" style="13" customWidth="1"/>
    <col min="65" max="65" width="11.28125" style="13" customWidth="1"/>
    <col min="66" max="66" width="9.8515625" style="13" customWidth="1"/>
    <col min="67" max="67" width="7.421875" style="13" customWidth="1"/>
    <col min="68" max="68" width="11.28125" style="13" customWidth="1"/>
    <col min="69" max="69" width="5.7109375" style="13" customWidth="1"/>
    <col min="70" max="70" width="11.8515625" style="13" customWidth="1"/>
    <col min="71" max="71" width="11.140625" style="13" customWidth="1"/>
    <col min="72" max="72" width="6.7109375" style="13" customWidth="1"/>
    <col min="73" max="73" width="5.28125" style="13" customWidth="1"/>
    <col min="74" max="74" width="8.8515625" style="13" customWidth="1"/>
    <col min="75" max="75" width="7.28125" style="13" customWidth="1"/>
    <col min="76" max="76" width="7.421875" style="13" customWidth="1"/>
    <col min="77" max="77" width="12.8515625" style="13" customWidth="1"/>
    <col min="78" max="78" width="4.8515625" style="13" customWidth="1"/>
    <col min="79" max="79" width="13.140625" style="13" customWidth="1"/>
    <col min="80" max="80" width="13.8515625" style="13" customWidth="1"/>
    <col min="81" max="84" width="11.421875" style="13" customWidth="1"/>
    <col min="85" max="85" width="11.8515625" style="13" customWidth="1"/>
    <col min="86" max="86" width="8.57421875" style="13" customWidth="1"/>
    <col min="87" max="87" width="3.28125" style="13" customWidth="1"/>
    <col min="88" max="88" width="11.421875" style="13" customWidth="1"/>
    <col min="89" max="89" width="12.140625" style="13" customWidth="1"/>
    <col min="90" max="90" width="11.421875" style="13" customWidth="1"/>
    <col min="91" max="91" width="1.8515625" style="13" customWidth="1"/>
    <col min="92" max="16384" width="11.421875" style="13" customWidth="1"/>
  </cols>
  <sheetData>
    <row r="1" ht="4.5" customHeight="1" thickBot="1"/>
    <row r="2" spans="2:78" ht="12.75">
      <c r="B2" s="670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8"/>
      <c r="BF2" s="578"/>
      <c r="BG2" s="578"/>
      <c r="BH2" s="578"/>
      <c r="BI2" s="578"/>
      <c r="BJ2" s="578"/>
      <c r="BK2" s="671"/>
      <c r="BL2" s="15"/>
      <c r="BM2" s="15"/>
      <c r="BN2" s="15"/>
      <c r="BO2" s="15"/>
      <c r="BP2" s="15"/>
      <c r="BQ2" s="15"/>
      <c r="BR2" s="15"/>
      <c r="BS2" s="15"/>
      <c r="BT2" s="15"/>
      <c r="BU2" s="672"/>
      <c r="BV2" s="672"/>
      <c r="BW2" s="15"/>
      <c r="BX2" s="15"/>
      <c r="BY2" s="15"/>
      <c r="BZ2" s="15"/>
    </row>
    <row r="3" spans="2:100" ht="22.5" customHeight="1">
      <c r="B3" s="634"/>
      <c r="C3" s="52"/>
      <c r="D3" s="52"/>
      <c r="E3" s="52"/>
      <c r="F3" s="52"/>
      <c r="G3" s="52"/>
      <c r="H3" s="52"/>
      <c r="I3" s="52"/>
      <c r="J3" s="52"/>
      <c r="K3" s="1448" t="s">
        <v>477</v>
      </c>
      <c r="L3" s="1448"/>
      <c r="M3" s="1448"/>
      <c r="N3" s="1448"/>
      <c r="O3" s="1448"/>
      <c r="P3" s="1448"/>
      <c r="Q3" s="1448"/>
      <c r="R3" s="1448"/>
      <c r="S3" s="1448"/>
      <c r="T3" s="1448"/>
      <c r="U3" s="1448"/>
      <c r="V3" s="1448"/>
      <c r="W3" s="1448"/>
      <c r="X3" s="1448"/>
      <c r="Y3" s="1448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673"/>
      <c r="BL3" s="15"/>
      <c r="BM3" s="15"/>
      <c r="BN3" s="15"/>
      <c r="BO3" s="15"/>
      <c r="BP3" s="15"/>
      <c r="BQ3" s="15"/>
      <c r="BR3" s="15"/>
      <c r="BS3" s="15"/>
      <c r="BT3" s="15"/>
      <c r="BU3" s="672"/>
      <c r="BV3" s="672"/>
      <c r="BW3" s="15"/>
      <c r="BX3" s="15"/>
      <c r="BY3" s="15"/>
      <c r="BZ3" s="15"/>
      <c r="CR3" s="674"/>
      <c r="CS3" s="674"/>
      <c r="CU3" s="67"/>
      <c r="CV3" s="675"/>
    </row>
    <row r="4" spans="2:78" ht="18.75">
      <c r="B4" s="634"/>
      <c r="C4" s="52"/>
      <c r="D4" s="52"/>
      <c r="E4" s="52"/>
      <c r="F4" s="52"/>
      <c r="G4" s="52"/>
      <c r="H4" s="52"/>
      <c r="I4" s="52"/>
      <c r="J4" s="52"/>
      <c r="K4" s="1394" t="s">
        <v>478</v>
      </c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673"/>
      <c r="BL4" s="15"/>
      <c r="BM4" s="15"/>
      <c r="BN4" s="15"/>
      <c r="BO4" s="15"/>
      <c r="BP4" s="15"/>
      <c r="BQ4" s="15"/>
      <c r="BR4" s="15"/>
      <c r="BS4" s="15"/>
      <c r="BT4" s="15"/>
      <c r="BU4" s="672"/>
      <c r="BV4" s="672"/>
      <c r="BW4" s="15"/>
      <c r="BX4" s="15"/>
      <c r="BY4" s="15"/>
      <c r="BZ4" s="15"/>
    </row>
    <row r="5" spans="2:78" ht="18.75" customHeight="1">
      <c r="B5" s="634"/>
      <c r="C5" s="52"/>
      <c r="D5" s="52"/>
      <c r="E5" s="52"/>
      <c r="F5" s="52"/>
      <c r="G5" s="52"/>
      <c r="H5" s="52"/>
      <c r="I5" s="52"/>
      <c r="M5" s="1394" t="s">
        <v>479</v>
      </c>
      <c r="N5" s="1394"/>
      <c r="O5" s="1394"/>
      <c r="P5" s="1394"/>
      <c r="Q5" s="1394"/>
      <c r="R5" s="1394"/>
      <c r="S5" s="1394"/>
      <c r="T5" s="1394"/>
      <c r="U5" s="1394"/>
      <c r="BA5" s="676"/>
      <c r="BB5" s="676"/>
      <c r="BC5" s="676"/>
      <c r="BD5" s="676"/>
      <c r="BE5" s="676"/>
      <c r="BF5" s="676"/>
      <c r="BG5" s="676"/>
      <c r="BH5" s="676"/>
      <c r="BI5" s="676"/>
      <c r="BJ5" s="676"/>
      <c r="BK5" s="673"/>
      <c r="BL5" s="15"/>
      <c r="BZ5" s="15"/>
    </row>
    <row r="6" spans="2:78" ht="12.75" customHeight="1">
      <c r="B6" s="634"/>
      <c r="C6" s="52"/>
      <c r="D6" s="52"/>
      <c r="E6" s="52"/>
      <c r="F6" s="52"/>
      <c r="G6" s="52"/>
      <c r="H6" s="52"/>
      <c r="I6" s="52"/>
      <c r="M6" s="662"/>
      <c r="N6" s="662"/>
      <c r="O6" s="662"/>
      <c r="P6" s="662"/>
      <c r="Q6" s="662"/>
      <c r="R6" s="662"/>
      <c r="S6" s="662"/>
      <c r="T6" s="662"/>
      <c r="U6" s="662"/>
      <c r="BA6" s="676"/>
      <c r="BB6" s="676"/>
      <c r="BC6" s="676"/>
      <c r="BD6" s="676"/>
      <c r="BE6" s="676"/>
      <c r="BF6" s="676"/>
      <c r="BG6" s="676"/>
      <c r="BH6" s="676"/>
      <c r="BI6" s="676"/>
      <c r="BJ6" s="676"/>
      <c r="BK6" s="673"/>
      <c r="BL6" s="15"/>
      <c r="BZ6" s="15"/>
    </row>
    <row r="7" spans="2:78" ht="12.75">
      <c r="B7" s="634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673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</row>
    <row r="8" spans="2:78" ht="27.75" customHeight="1">
      <c r="B8" s="634"/>
      <c r="C8" s="52"/>
      <c r="D8" s="52"/>
      <c r="E8" s="52"/>
      <c r="F8" s="52"/>
      <c r="G8" s="52"/>
      <c r="H8" s="52"/>
      <c r="I8" s="52"/>
      <c r="J8" s="52"/>
      <c r="K8" s="52"/>
      <c r="L8" s="1449" t="s">
        <v>731</v>
      </c>
      <c r="M8" s="1449"/>
      <c r="N8" s="1449"/>
      <c r="O8" s="1449"/>
      <c r="P8" s="1449"/>
      <c r="Q8" s="1449"/>
      <c r="R8" s="1449"/>
      <c r="S8" s="1449"/>
      <c r="T8" s="1449"/>
      <c r="U8" s="1449"/>
      <c r="V8" s="1449"/>
      <c r="W8" s="1449"/>
      <c r="X8" s="1449"/>
      <c r="Y8" s="1449"/>
      <c r="Z8" s="1449"/>
      <c r="AA8" s="1449"/>
      <c r="AB8" s="1449"/>
      <c r="AC8" s="1449"/>
      <c r="AD8" s="1449"/>
      <c r="AE8" s="1449"/>
      <c r="AF8" s="1449"/>
      <c r="AG8" s="1449"/>
      <c r="AH8" s="1449"/>
      <c r="AI8" s="1449"/>
      <c r="AJ8" s="1449"/>
      <c r="AK8" s="1449"/>
      <c r="AL8" s="1449"/>
      <c r="AM8" s="1449"/>
      <c r="AN8" s="1449"/>
      <c r="AO8" s="1449"/>
      <c r="AP8" s="1449"/>
      <c r="AQ8" s="1449"/>
      <c r="AR8" s="1449"/>
      <c r="AS8" s="1449"/>
      <c r="AT8" s="1449"/>
      <c r="AU8" s="1449"/>
      <c r="AV8" s="1449"/>
      <c r="AW8" s="1449"/>
      <c r="AX8" s="1449"/>
      <c r="AY8" s="1449"/>
      <c r="AZ8" s="1449"/>
      <c r="BA8" s="1449"/>
      <c r="BB8" s="1449"/>
      <c r="BC8" s="52"/>
      <c r="BD8" s="52"/>
      <c r="BE8" s="52"/>
      <c r="BF8" s="52"/>
      <c r="BG8" s="52"/>
      <c r="BH8" s="52"/>
      <c r="BI8" s="52"/>
      <c r="BJ8" s="52"/>
      <c r="BK8" s="673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</row>
    <row r="9" spans="2:94" ht="15.75" thickBot="1">
      <c r="B9" s="633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77"/>
      <c r="BL9" s="15"/>
      <c r="BM9" s="678"/>
      <c r="BQ9" s="679"/>
      <c r="BR9" s="679"/>
      <c r="BS9" s="679"/>
      <c r="BT9" s="679"/>
      <c r="BU9" s="679"/>
      <c r="BV9" s="679"/>
      <c r="BW9" s="679"/>
      <c r="BX9" s="679"/>
      <c r="BY9" s="15"/>
      <c r="BZ9" s="15"/>
      <c r="CP9" s="15"/>
    </row>
    <row r="10" spans="2:94" ht="8.25" customHeight="1">
      <c r="B10" s="680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1"/>
      <c r="AL10" s="681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1"/>
      <c r="BA10" s="681"/>
      <c r="BB10" s="681"/>
      <c r="BC10" s="681"/>
      <c r="BD10" s="681"/>
      <c r="BE10" s="681"/>
      <c r="BF10" s="681"/>
      <c r="BG10" s="681"/>
      <c r="BH10" s="681"/>
      <c r="BI10" s="681"/>
      <c r="BJ10" s="681"/>
      <c r="BK10" s="682"/>
      <c r="BL10" s="15"/>
      <c r="BM10" s="678"/>
      <c r="BQ10" s="679"/>
      <c r="BR10" s="679"/>
      <c r="BS10" s="679"/>
      <c r="BT10" s="679"/>
      <c r="BU10" s="679"/>
      <c r="BV10" s="679"/>
      <c r="BW10" s="679"/>
      <c r="BX10" s="679"/>
      <c r="BY10" s="15"/>
      <c r="BZ10" s="15"/>
      <c r="CP10" s="15"/>
    </row>
    <row r="11" spans="2:94" ht="18.75">
      <c r="B11" s="683"/>
      <c r="C11" s="1438" t="s">
        <v>732</v>
      </c>
      <c r="D11" s="1438"/>
      <c r="E11" s="1438"/>
      <c r="F11" s="1438"/>
      <c r="G11" s="1438"/>
      <c r="H11" s="1438"/>
      <c r="I11" s="1438"/>
      <c r="J11" s="1431" t="str">
        <f>'[1]INGRESO DE DATOS'!$F$7</f>
        <v>#</v>
      </c>
      <c r="K11" s="1431"/>
      <c r="L11" s="1431"/>
      <c r="M11" s="1431"/>
      <c r="N11" s="1431"/>
      <c r="O11" s="1431"/>
      <c r="P11" s="1431"/>
      <c r="Q11" s="1431"/>
      <c r="R11" s="1431"/>
      <c r="S11" s="1431"/>
      <c r="T11" s="1431"/>
      <c r="U11" s="1431"/>
      <c r="V11" s="1431"/>
      <c r="W11" s="1431"/>
      <c r="X11" s="1431"/>
      <c r="Y11" s="1431"/>
      <c r="Z11" s="1431"/>
      <c r="AA11" s="1431"/>
      <c r="AB11" s="1431"/>
      <c r="AC11" s="1431"/>
      <c r="AD11" s="1431"/>
      <c r="AE11" s="1431"/>
      <c r="AF11" s="1431"/>
      <c r="AG11" s="1431"/>
      <c r="AH11" s="1431"/>
      <c r="AI11" s="1431"/>
      <c r="AJ11" s="1431"/>
      <c r="AK11" s="1431"/>
      <c r="AL11" s="1431"/>
      <c r="AM11" s="1431"/>
      <c r="AN11" s="1438" t="s">
        <v>263</v>
      </c>
      <c r="AO11" s="1438"/>
      <c r="AP11" s="1438"/>
      <c r="AQ11" s="1451" t="str">
        <f>'[1]INGRESO DE DATOS'!$F$8</f>
        <v>#</v>
      </c>
      <c r="AR11" s="1451"/>
      <c r="AS11" s="1451"/>
      <c r="AT11" s="1451"/>
      <c r="AU11" s="1451"/>
      <c r="AV11" s="1451"/>
      <c r="AW11" s="1451"/>
      <c r="AX11" s="1451"/>
      <c r="AY11" s="1451"/>
      <c r="AZ11" s="1451"/>
      <c r="BA11" s="1451"/>
      <c r="BB11" s="684"/>
      <c r="BC11" s="684"/>
      <c r="BD11" s="684"/>
      <c r="BE11" s="684"/>
      <c r="BF11" s="684"/>
      <c r="BG11" s="684"/>
      <c r="BH11" s="684"/>
      <c r="BI11" s="684"/>
      <c r="BJ11" s="684"/>
      <c r="BK11" s="685"/>
      <c r="BL11" s="15"/>
      <c r="BM11" s="678"/>
      <c r="BN11" s="1394"/>
      <c r="BO11" s="1394"/>
      <c r="BP11" s="1394"/>
      <c r="BQ11" s="679"/>
      <c r="BR11" s="679"/>
      <c r="BS11" s="679"/>
      <c r="BT11" s="679"/>
      <c r="BU11" s="679"/>
      <c r="BV11" s="679"/>
      <c r="BW11" s="679"/>
      <c r="BX11" s="679"/>
      <c r="BY11" s="15"/>
      <c r="BZ11" s="15"/>
      <c r="CP11" s="15"/>
    </row>
    <row r="12" spans="2:94" ht="8.25" customHeight="1">
      <c r="B12" s="683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684"/>
      <c r="AV12" s="684"/>
      <c r="AW12" s="684"/>
      <c r="AX12" s="684"/>
      <c r="AY12" s="684"/>
      <c r="AZ12" s="684"/>
      <c r="BA12" s="684"/>
      <c r="BB12" s="684"/>
      <c r="BC12" s="684"/>
      <c r="BD12" s="684"/>
      <c r="BE12" s="684"/>
      <c r="BF12" s="684"/>
      <c r="BG12" s="684"/>
      <c r="BH12" s="684"/>
      <c r="BI12" s="684"/>
      <c r="BJ12" s="684"/>
      <c r="BK12" s="685"/>
      <c r="BL12" s="15"/>
      <c r="BM12" s="678"/>
      <c r="BO12" s="679"/>
      <c r="BP12" s="679"/>
      <c r="BQ12" s="679"/>
      <c r="BR12" s="679"/>
      <c r="BS12" s="679"/>
      <c r="BT12" s="679"/>
      <c r="BU12" s="679"/>
      <c r="BV12" s="679"/>
      <c r="BW12" s="679"/>
      <c r="BX12" s="679"/>
      <c r="BY12" s="15"/>
      <c r="BZ12" s="15"/>
      <c r="CP12" s="15"/>
    </row>
    <row r="13" spans="2:94" ht="18">
      <c r="B13" s="683"/>
      <c r="C13" s="686" t="s">
        <v>733</v>
      </c>
      <c r="D13" s="684"/>
      <c r="E13" s="686"/>
      <c r="F13" s="684"/>
      <c r="G13" s="684"/>
      <c r="H13" s="684"/>
      <c r="I13" s="684"/>
      <c r="J13" s="684"/>
      <c r="K13" s="684"/>
      <c r="L13" s="684"/>
      <c r="M13" s="52"/>
      <c r="N13" s="52"/>
      <c r="O13" s="52"/>
      <c r="R13" s="1443" t="str">
        <f>'[1]INGRESO DE DATOS'!$F$34</f>
        <v>#</v>
      </c>
      <c r="S13" s="1443"/>
      <c r="T13" s="1443"/>
      <c r="U13" s="1443"/>
      <c r="V13" s="1443"/>
      <c r="W13" s="1443"/>
      <c r="X13" s="1443"/>
      <c r="Y13" s="1443"/>
      <c r="Z13" s="1443"/>
      <c r="AA13" s="1443"/>
      <c r="AB13" s="1443"/>
      <c r="AC13" s="1443"/>
      <c r="AD13" s="1443"/>
      <c r="AE13" s="1443"/>
      <c r="AF13" s="1443"/>
      <c r="AG13" s="1443"/>
      <c r="AH13" s="1443"/>
      <c r="AI13" s="1443"/>
      <c r="AJ13" s="1443"/>
      <c r="AK13" s="1443"/>
      <c r="AL13" s="1443"/>
      <c r="AM13" s="1443"/>
      <c r="AN13" s="1443"/>
      <c r="AO13" s="1443"/>
      <c r="AP13" s="1443"/>
      <c r="AQ13" s="1443"/>
      <c r="AR13" s="1443"/>
      <c r="AS13" s="1443"/>
      <c r="AT13" s="1443"/>
      <c r="AU13" s="1443"/>
      <c r="AV13" s="1443"/>
      <c r="AW13" s="1443"/>
      <c r="AX13" s="1443"/>
      <c r="AY13" s="1443"/>
      <c r="AZ13" s="1443"/>
      <c r="BA13" s="1416" t="str">
        <f>'[2]INGRESO DE DATOS'!$F$24</f>
        <v>#</v>
      </c>
      <c r="BB13" s="1416"/>
      <c r="BC13" s="1416"/>
      <c r="BD13" s="1416"/>
      <c r="BE13" s="1416"/>
      <c r="BF13" s="1416"/>
      <c r="BG13" s="52"/>
      <c r="BH13" s="52"/>
      <c r="BI13" s="52"/>
      <c r="BJ13" s="52"/>
      <c r="BK13" s="673"/>
      <c r="BL13" s="687"/>
      <c r="BM13" s="688"/>
      <c r="BN13" s="688"/>
      <c r="BO13" s="688"/>
      <c r="BP13" s="688"/>
      <c r="BQ13" s="679"/>
      <c r="BR13" s="679"/>
      <c r="BS13" s="679"/>
      <c r="BT13" s="679"/>
      <c r="BU13" s="679"/>
      <c r="BV13" s="679"/>
      <c r="BW13" s="679"/>
      <c r="BX13" s="679"/>
      <c r="BY13" s="15"/>
      <c r="BZ13" s="15"/>
      <c r="CP13" s="15"/>
    </row>
    <row r="14" spans="2:94" ht="8.25" customHeight="1">
      <c r="B14" s="683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4"/>
      <c r="BI14" s="684"/>
      <c r="BJ14" s="684"/>
      <c r="BK14" s="685"/>
      <c r="BL14" s="15"/>
      <c r="BM14" s="678"/>
      <c r="BO14" s="679"/>
      <c r="BP14" s="679"/>
      <c r="BQ14" s="679"/>
      <c r="BR14" s="679"/>
      <c r="BS14" s="679"/>
      <c r="BT14" s="679"/>
      <c r="BU14" s="679"/>
      <c r="BV14" s="679"/>
      <c r="BW14" s="679"/>
      <c r="BX14" s="679"/>
      <c r="BY14" s="15"/>
      <c r="BZ14" s="15"/>
      <c r="CP14" s="15"/>
    </row>
    <row r="15" spans="2:94" ht="18">
      <c r="B15" s="683"/>
      <c r="C15" s="684"/>
      <c r="D15" s="684"/>
      <c r="E15" s="684"/>
      <c r="F15" s="686" t="s">
        <v>734</v>
      </c>
      <c r="G15" s="684"/>
      <c r="H15" s="684"/>
      <c r="I15" s="684"/>
      <c r="J15" s="684"/>
      <c r="L15" s="689" t="s">
        <v>735</v>
      </c>
      <c r="M15" s="690"/>
      <c r="N15" s="690"/>
      <c r="O15" s="1444" t="str">
        <f>'[1]INGRESO DE DATOS'!$F$36</f>
        <v>#</v>
      </c>
      <c r="P15" s="1444"/>
      <c r="Q15" s="1444"/>
      <c r="R15" s="1444"/>
      <c r="S15" s="1444"/>
      <c r="T15" s="1444"/>
      <c r="U15" s="1444"/>
      <c r="V15" s="1444"/>
      <c r="W15" s="1444"/>
      <c r="X15" s="1444"/>
      <c r="Y15" s="1444"/>
      <c r="Z15" s="1444"/>
      <c r="AA15" s="1444"/>
      <c r="AB15" s="1444"/>
      <c r="AC15" s="1444"/>
      <c r="AD15" s="1444"/>
      <c r="AE15" s="1444"/>
      <c r="AF15" s="1444"/>
      <c r="AG15" s="1444"/>
      <c r="AH15" s="684"/>
      <c r="AI15" s="1438" t="s">
        <v>736</v>
      </c>
      <c r="AJ15" s="1438"/>
      <c r="AK15" s="1438"/>
      <c r="AL15" s="1438"/>
      <c r="AM15" s="1438"/>
      <c r="AN15" s="1438"/>
      <c r="AO15" s="1438"/>
      <c r="AP15" s="1446" t="str">
        <f>'[1]INGRESO DE DATOS'!$F$38</f>
        <v>#</v>
      </c>
      <c r="AQ15" s="1446"/>
      <c r="AR15" s="1446"/>
      <c r="AS15" s="1446"/>
      <c r="AT15" s="1446"/>
      <c r="AU15" s="1446"/>
      <c r="AV15" s="1446"/>
      <c r="AW15" s="1446"/>
      <c r="AX15" s="1446"/>
      <c r="AY15" s="1446"/>
      <c r="AZ15" s="1446"/>
      <c r="BA15" s="1446"/>
      <c r="BB15" s="1446"/>
      <c r="BC15" s="1446"/>
      <c r="BD15" s="1446"/>
      <c r="BE15" s="1446"/>
      <c r="BF15" s="1446"/>
      <c r="BG15" s="1446"/>
      <c r="BH15" s="1446"/>
      <c r="BI15" s="1446"/>
      <c r="BJ15" s="1446"/>
      <c r="BK15" s="1447"/>
      <c r="BL15" s="67"/>
      <c r="BM15" s="674"/>
      <c r="BO15" s="679"/>
      <c r="BP15" s="679"/>
      <c r="BQ15" s="679"/>
      <c r="BR15" s="679"/>
      <c r="BS15" s="679"/>
      <c r="BT15" s="679"/>
      <c r="BU15" s="679"/>
      <c r="BV15" s="679"/>
      <c r="BW15" s="679"/>
      <c r="BX15" s="679"/>
      <c r="BY15" s="15"/>
      <c r="BZ15" s="15"/>
      <c r="CP15" s="15"/>
    </row>
    <row r="16" spans="2:94" ht="9.75" customHeight="1">
      <c r="B16" s="683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  <c r="AR16" s="684"/>
      <c r="AS16" s="684"/>
      <c r="AT16" s="684"/>
      <c r="AU16" s="684"/>
      <c r="AV16" s="684"/>
      <c r="AW16" s="684"/>
      <c r="AX16" s="684"/>
      <c r="AY16" s="684"/>
      <c r="AZ16" s="684"/>
      <c r="BA16" s="684"/>
      <c r="BB16" s="684"/>
      <c r="BC16" s="684"/>
      <c r="BD16" s="684"/>
      <c r="BE16" s="684"/>
      <c r="BF16" s="684"/>
      <c r="BG16" s="684"/>
      <c r="BH16" s="684"/>
      <c r="BI16" s="684"/>
      <c r="BJ16" s="684"/>
      <c r="BK16" s="685"/>
      <c r="BL16" s="15"/>
      <c r="BM16" s="678"/>
      <c r="BO16" s="679"/>
      <c r="BP16" s="679"/>
      <c r="BQ16" s="679"/>
      <c r="BR16" s="679"/>
      <c r="BS16" s="679"/>
      <c r="BT16" s="679"/>
      <c r="BU16" s="679"/>
      <c r="BV16" s="679"/>
      <c r="BW16" s="679"/>
      <c r="BX16" s="679"/>
      <c r="BY16" s="15"/>
      <c r="BZ16" s="15"/>
      <c r="CP16" s="15"/>
    </row>
    <row r="17" spans="2:64" ht="18">
      <c r="B17" s="683"/>
      <c r="C17" s="691" t="s">
        <v>737</v>
      </c>
      <c r="D17" s="692"/>
      <c r="E17" s="692"/>
      <c r="F17" s="692"/>
      <c r="G17" s="692"/>
      <c r="H17" s="692"/>
      <c r="J17" s="1279" t="s">
        <v>54</v>
      </c>
      <c r="K17" s="1279"/>
      <c r="L17" s="1279"/>
      <c r="M17" s="1445" t="str">
        <f>'[1]INGRESO DE DATOS'!$F$39</f>
        <v>#</v>
      </c>
      <c r="N17" s="1445"/>
      <c r="O17" s="1445"/>
      <c r="P17" s="1279" t="s">
        <v>248</v>
      </c>
      <c r="Q17" s="1279"/>
      <c r="R17" s="1279"/>
      <c r="S17" s="1450" t="str">
        <f>'[1]INGRESO DE DATOS'!$F$40</f>
        <v>#</v>
      </c>
      <c r="T17" s="1450"/>
      <c r="U17" s="1450"/>
      <c r="V17" s="1279" t="s">
        <v>55</v>
      </c>
      <c r="W17" s="1279"/>
      <c r="X17" s="1279"/>
      <c r="Y17" s="1450" t="str">
        <f>'[1]INGRESO DE DATOS'!$F$41</f>
        <v>#</v>
      </c>
      <c r="Z17" s="1450"/>
      <c r="AA17" s="1450"/>
      <c r="AB17" s="1450"/>
      <c r="AC17" s="1438" t="s">
        <v>53</v>
      </c>
      <c r="AD17" s="1438"/>
      <c r="AE17" s="1438"/>
      <c r="AF17" s="1438"/>
      <c r="AG17" s="1438"/>
      <c r="AH17" s="1438"/>
      <c r="AI17" s="1435" t="str">
        <f>'[1]INGRESO DE DATOS'!$F$44</f>
        <v>#</v>
      </c>
      <c r="AJ17" s="1435"/>
      <c r="AK17" s="1435"/>
      <c r="AL17" s="1438" t="s">
        <v>56</v>
      </c>
      <c r="AM17" s="1438"/>
      <c r="AN17" s="1438"/>
      <c r="AO17" s="1450" t="str">
        <f>'[1]INGRESO DE DATOS'!$F$42</f>
        <v>#</v>
      </c>
      <c r="AP17" s="1450"/>
      <c r="AQ17" s="1450"/>
      <c r="AR17" s="1438" t="s">
        <v>268</v>
      </c>
      <c r="AS17" s="1438"/>
      <c r="AT17" s="1438"/>
      <c r="AU17" s="1438"/>
      <c r="AV17" s="1435" t="str">
        <f>'[2]INGRESO DE DATOS'!$F$31</f>
        <v>#</v>
      </c>
      <c r="AW17" s="1435"/>
      <c r="AX17" s="1435"/>
      <c r="AY17" s="1438" t="s">
        <v>269</v>
      </c>
      <c r="AZ17" s="1438"/>
      <c r="BA17" s="1438"/>
      <c r="BB17" s="1438"/>
      <c r="BC17" s="1435" t="str">
        <f>'[1]INGRESO DE DATOS'!$F$45</f>
        <v>#</v>
      </c>
      <c r="BD17" s="1435"/>
      <c r="BE17" s="1435"/>
      <c r="BF17" s="1438" t="s">
        <v>270</v>
      </c>
      <c r="BG17" s="1438"/>
      <c r="BH17" s="1435" t="str">
        <f>'[1]INGRESO DE DATOS'!$F$46</f>
        <v>#</v>
      </c>
      <c r="BI17" s="1435"/>
      <c r="BJ17" s="1435"/>
      <c r="BK17" s="685"/>
      <c r="BL17" s="15"/>
    </row>
    <row r="18" spans="2:94" ht="15.75">
      <c r="B18" s="683"/>
      <c r="C18" s="629"/>
      <c r="D18" s="692"/>
      <c r="E18" s="692"/>
      <c r="F18" s="692"/>
      <c r="G18" s="692"/>
      <c r="H18" s="692"/>
      <c r="I18" s="693"/>
      <c r="J18" s="693"/>
      <c r="K18" s="693"/>
      <c r="L18" s="694"/>
      <c r="M18" s="694"/>
      <c r="N18" s="694"/>
      <c r="O18" s="693"/>
      <c r="P18" s="693"/>
      <c r="Q18" s="693"/>
      <c r="R18" s="695"/>
      <c r="S18" s="695"/>
      <c r="T18" s="695"/>
      <c r="U18" s="693"/>
      <c r="V18" s="693"/>
      <c r="W18" s="693"/>
      <c r="X18" s="695"/>
      <c r="Y18" s="695"/>
      <c r="Z18" s="695"/>
      <c r="AA18" s="695"/>
      <c r="AB18" s="696"/>
      <c r="AC18" s="696"/>
      <c r="AD18" s="696"/>
      <c r="AE18" s="696"/>
      <c r="AF18" s="696"/>
      <c r="AG18" s="696"/>
      <c r="AH18" s="697"/>
      <c r="AI18" s="697"/>
      <c r="AJ18" s="697"/>
      <c r="AK18" s="696"/>
      <c r="AL18" s="696"/>
      <c r="AM18" s="696"/>
      <c r="AN18" s="695"/>
      <c r="AO18" s="695"/>
      <c r="AP18" s="695"/>
      <c r="AQ18" s="696"/>
      <c r="AR18" s="696"/>
      <c r="AS18" s="696"/>
      <c r="AT18" s="696"/>
      <c r="AU18" s="697"/>
      <c r="AV18" s="697"/>
      <c r="AW18" s="697"/>
      <c r="AX18" s="696"/>
      <c r="AY18" s="696"/>
      <c r="AZ18" s="696"/>
      <c r="BA18" s="696"/>
      <c r="BB18" s="697"/>
      <c r="BC18" s="697"/>
      <c r="BD18" s="697"/>
      <c r="BE18" s="696"/>
      <c r="BF18" s="696"/>
      <c r="BG18" s="697"/>
      <c r="BH18" s="697"/>
      <c r="BI18" s="697"/>
      <c r="BJ18" s="684"/>
      <c r="BK18" s="685"/>
      <c r="BL18" s="15"/>
      <c r="BM18" s="678"/>
      <c r="BO18" s="679"/>
      <c r="BP18" s="679"/>
      <c r="BQ18" s="679"/>
      <c r="BR18" s="679"/>
      <c r="BS18" s="679"/>
      <c r="BT18" s="679"/>
      <c r="BU18" s="679"/>
      <c r="BV18" s="679"/>
      <c r="BW18" s="679"/>
      <c r="BX18" s="679"/>
      <c r="BY18" s="15"/>
      <c r="BZ18" s="15"/>
      <c r="CP18" s="15"/>
    </row>
    <row r="19" spans="2:94" ht="16.5" thickBot="1">
      <c r="B19" s="698"/>
      <c r="C19" s="699"/>
      <c r="D19" s="700"/>
      <c r="E19" s="700"/>
      <c r="F19" s="700"/>
      <c r="G19" s="700"/>
      <c r="H19" s="700"/>
      <c r="I19" s="701"/>
      <c r="J19" s="701"/>
      <c r="K19" s="701"/>
      <c r="L19" s="702"/>
      <c r="M19" s="702"/>
      <c r="N19" s="702"/>
      <c r="O19" s="701"/>
      <c r="P19" s="701"/>
      <c r="Q19" s="701"/>
      <c r="R19" s="703"/>
      <c r="S19" s="703"/>
      <c r="T19" s="703"/>
      <c r="U19" s="701"/>
      <c r="V19" s="701"/>
      <c r="W19" s="701"/>
      <c r="X19" s="703"/>
      <c r="Y19" s="703"/>
      <c r="Z19" s="703"/>
      <c r="AA19" s="703"/>
      <c r="AB19" s="704"/>
      <c r="AC19" s="704"/>
      <c r="AD19" s="704"/>
      <c r="AE19" s="704"/>
      <c r="AF19" s="704"/>
      <c r="AG19" s="704"/>
      <c r="AH19" s="705"/>
      <c r="AI19" s="705"/>
      <c r="AJ19" s="705"/>
      <c r="AK19" s="704"/>
      <c r="AL19" s="704"/>
      <c r="AM19" s="704"/>
      <c r="AN19" s="703"/>
      <c r="AO19" s="703"/>
      <c r="AP19" s="703"/>
      <c r="AQ19" s="704"/>
      <c r="AR19" s="704"/>
      <c r="AS19" s="704"/>
      <c r="AT19" s="704"/>
      <c r="AU19" s="705"/>
      <c r="AV19" s="705"/>
      <c r="AW19" s="705"/>
      <c r="AX19" s="704"/>
      <c r="AY19" s="704"/>
      <c r="AZ19" s="704"/>
      <c r="BA19" s="704"/>
      <c r="BB19" s="705"/>
      <c r="BC19" s="705"/>
      <c r="BD19" s="705"/>
      <c r="BE19" s="704"/>
      <c r="BF19" s="704"/>
      <c r="BG19" s="705"/>
      <c r="BH19" s="705"/>
      <c r="BI19" s="705"/>
      <c r="BJ19" s="706"/>
      <c r="BK19" s="707"/>
      <c r="BL19" s="15"/>
      <c r="BM19" s="678"/>
      <c r="BO19" s="679"/>
      <c r="BP19" s="679"/>
      <c r="BQ19" s="679"/>
      <c r="BR19" s="679"/>
      <c r="BS19" s="679"/>
      <c r="BT19" s="679"/>
      <c r="BU19" s="679"/>
      <c r="BV19" s="679"/>
      <c r="BW19" s="679"/>
      <c r="BX19" s="679"/>
      <c r="BY19" s="15"/>
      <c r="BZ19" s="15"/>
      <c r="CP19" s="15"/>
    </row>
    <row r="20" spans="2:94" ht="15.75">
      <c r="B20" s="708"/>
      <c r="C20" s="709"/>
      <c r="D20" s="710"/>
      <c r="E20" s="710"/>
      <c r="F20" s="710"/>
      <c r="G20" s="710"/>
      <c r="H20" s="710"/>
      <c r="I20" s="711"/>
      <c r="J20" s="711"/>
      <c r="K20" s="711"/>
      <c r="L20" s="712"/>
      <c r="M20" s="712"/>
      <c r="N20" s="712"/>
      <c r="O20" s="711"/>
      <c r="P20" s="711"/>
      <c r="Q20" s="711"/>
      <c r="R20" s="713"/>
      <c r="S20" s="713"/>
      <c r="T20" s="713"/>
      <c r="U20" s="711"/>
      <c r="V20" s="711"/>
      <c r="W20" s="711"/>
      <c r="X20" s="713"/>
      <c r="Y20" s="713"/>
      <c r="Z20" s="713"/>
      <c r="AA20" s="713"/>
      <c r="AB20" s="714"/>
      <c r="AC20" s="714"/>
      <c r="AD20" s="714"/>
      <c r="AE20" s="714"/>
      <c r="AF20" s="714"/>
      <c r="AG20" s="714"/>
      <c r="AH20" s="715"/>
      <c r="AI20" s="715"/>
      <c r="AJ20" s="715"/>
      <c r="AK20" s="714"/>
      <c r="AL20" s="714"/>
      <c r="AM20" s="714"/>
      <c r="AN20" s="713"/>
      <c r="AO20" s="713"/>
      <c r="AP20" s="713"/>
      <c r="AQ20" s="714"/>
      <c r="AR20" s="714"/>
      <c r="AS20" s="714"/>
      <c r="AT20" s="714"/>
      <c r="AU20" s="715"/>
      <c r="AV20" s="715"/>
      <c r="AW20" s="715"/>
      <c r="AX20" s="714"/>
      <c r="AY20" s="714"/>
      <c r="AZ20" s="714"/>
      <c r="BA20" s="714"/>
      <c r="BB20" s="715"/>
      <c r="BC20" s="715"/>
      <c r="BD20" s="715"/>
      <c r="BE20" s="714"/>
      <c r="BF20" s="714"/>
      <c r="BG20" s="715"/>
      <c r="BH20" s="715"/>
      <c r="BI20" s="715"/>
      <c r="BJ20" s="681"/>
      <c r="BK20" s="716"/>
      <c r="BL20" s="15"/>
      <c r="BM20" s="678"/>
      <c r="BO20" s="679"/>
      <c r="BP20" s="679"/>
      <c r="BQ20" s="679"/>
      <c r="BR20" s="679"/>
      <c r="BS20" s="679"/>
      <c r="BT20" s="679"/>
      <c r="BU20" s="679"/>
      <c r="BV20" s="679"/>
      <c r="BW20" s="679"/>
      <c r="BX20" s="679"/>
      <c r="BY20" s="15"/>
      <c r="BZ20" s="15"/>
      <c r="CP20" s="15"/>
    </row>
    <row r="21" spans="2:94" ht="23.25">
      <c r="B21" s="717"/>
      <c r="C21" s="629"/>
      <c r="D21" s="692"/>
      <c r="E21" s="692"/>
      <c r="F21" s="692"/>
      <c r="G21" s="692"/>
      <c r="H21" s="692"/>
      <c r="I21" s="693"/>
      <c r="J21" s="693"/>
      <c r="K21" s="693"/>
      <c r="L21" s="694"/>
      <c r="M21" s="694"/>
      <c r="N21" s="694"/>
      <c r="O21" s="693"/>
      <c r="P21" s="693"/>
      <c r="Q21" s="693"/>
      <c r="R21" s="695"/>
      <c r="S21" s="695"/>
      <c r="T21" s="695"/>
      <c r="U21" s="693"/>
      <c r="V21" s="693"/>
      <c r="W21" s="693"/>
      <c r="X21" s="695"/>
      <c r="Y21" s="695"/>
      <c r="Z21" s="695"/>
      <c r="AA21" s="695"/>
      <c r="AB21" s="1436" t="str">
        <f>'[1]INGRESO DE DATOS'!$F$3</f>
        <v>#</v>
      </c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7" t="str">
        <f>'[1]INGRESO DE DATOS'!$F$4</f>
        <v>#</v>
      </c>
      <c r="AP21" s="1437"/>
      <c r="AQ21" s="1438" t="s">
        <v>21</v>
      </c>
      <c r="AR21" s="1438"/>
      <c r="AS21" s="1439" t="str">
        <f>'[1]INGRESO DE DATOS'!$F$5</f>
        <v>#</v>
      </c>
      <c r="AT21" s="1439"/>
      <c r="AU21" s="1439"/>
      <c r="AV21" s="1439"/>
      <c r="AW21" s="1439"/>
      <c r="AX21" s="1439"/>
      <c r="AY21" s="1439"/>
      <c r="AZ21" s="1438" t="s">
        <v>21</v>
      </c>
      <c r="BA21" s="1438"/>
      <c r="BB21" s="1437" t="str">
        <f>'[1]INGRESO DE DATOS'!$F$6</f>
        <v>#</v>
      </c>
      <c r="BC21" s="1437"/>
      <c r="BD21" s="1437"/>
      <c r="BE21" s="1437"/>
      <c r="BF21" s="1437"/>
      <c r="BG21" s="1437"/>
      <c r="BH21" s="718"/>
      <c r="BI21" s="718"/>
      <c r="BJ21" s="718"/>
      <c r="BK21" s="719"/>
      <c r="BL21" s="558"/>
      <c r="BM21" s="678"/>
      <c r="BO21" s="679"/>
      <c r="BP21" s="679"/>
      <c r="BQ21" s="679"/>
      <c r="BR21" s="679"/>
      <c r="BS21" s="679"/>
      <c r="BT21" s="679"/>
      <c r="BU21" s="679"/>
      <c r="BV21" s="679"/>
      <c r="BW21" s="679"/>
      <c r="BX21" s="679"/>
      <c r="BY21" s="15"/>
      <c r="BZ21" s="15"/>
      <c r="CP21" s="15"/>
    </row>
    <row r="22" spans="2:94" ht="15.75">
      <c r="B22" s="717"/>
      <c r="C22" s="629"/>
      <c r="D22" s="692"/>
      <c r="E22" s="692"/>
      <c r="F22" s="692"/>
      <c r="G22" s="692"/>
      <c r="H22" s="692"/>
      <c r="I22" s="693"/>
      <c r="J22" s="693"/>
      <c r="K22" s="693"/>
      <c r="L22" s="694"/>
      <c r="M22" s="694"/>
      <c r="N22" s="694"/>
      <c r="O22" s="693"/>
      <c r="P22" s="693"/>
      <c r="Q22" s="693"/>
      <c r="R22" s="695"/>
      <c r="S22" s="695"/>
      <c r="T22" s="695"/>
      <c r="U22" s="693"/>
      <c r="V22" s="693"/>
      <c r="W22" s="693"/>
      <c r="X22" s="695"/>
      <c r="Y22" s="695"/>
      <c r="Z22" s="695"/>
      <c r="AA22" s="695"/>
      <c r="AB22" s="696"/>
      <c r="AC22" s="696"/>
      <c r="AD22" s="696"/>
      <c r="AE22" s="696"/>
      <c r="AF22" s="696"/>
      <c r="AG22" s="696"/>
      <c r="AH22" s="697"/>
      <c r="AI22" s="697"/>
      <c r="AJ22" s="697"/>
      <c r="AK22" s="696"/>
      <c r="AL22" s="696"/>
      <c r="AM22" s="696"/>
      <c r="AN22" s="695"/>
      <c r="AO22" s="695"/>
      <c r="AP22" s="695"/>
      <c r="AQ22" s="696"/>
      <c r="AR22" s="696"/>
      <c r="AS22" s="696"/>
      <c r="AT22" s="696"/>
      <c r="AU22" s="697"/>
      <c r="AV22" s="697"/>
      <c r="AW22" s="697"/>
      <c r="AX22" s="696"/>
      <c r="AY22" s="696"/>
      <c r="AZ22" s="696"/>
      <c r="BA22" s="696"/>
      <c r="BB22" s="697"/>
      <c r="BC22" s="697"/>
      <c r="BD22" s="697"/>
      <c r="BE22" s="696"/>
      <c r="BF22" s="696"/>
      <c r="BG22" s="697"/>
      <c r="BH22" s="697"/>
      <c r="BI22" s="697"/>
      <c r="BJ22" s="684"/>
      <c r="BK22" s="720"/>
      <c r="BL22" s="15"/>
      <c r="BM22" s="678"/>
      <c r="BO22" s="679"/>
      <c r="BP22" s="679"/>
      <c r="BQ22" s="679"/>
      <c r="BR22" s="679"/>
      <c r="BS22" s="679"/>
      <c r="BT22" s="679"/>
      <c r="BU22" s="679"/>
      <c r="BV22" s="679"/>
      <c r="BW22" s="679"/>
      <c r="BX22" s="679"/>
      <c r="BY22" s="15"/>
      <c r="BZ22" s="15"/>
      <c r="CP22" s="15"/>
    </row>
    <row r="23" spans="2:94" ht="18">
      <c r="B23" s="717"/>
      <c r="C23" s="721" t="s">
        <v>738</v>
      </c>
      <c r="D23" s="692"/>
      <c r="E23" s="692"/>
      <c r="F23" s="692"/>
      <c r="G23" s="692"/>
      <c r="H23" s="692"/>
      <c r="I23" s="693"/>
      <c r="J23" s="693"/>
      <c r="K23" s="693"/>
      <c r="L23" s="694"/>
      <c r="M23" s="694"/>
      <c r="N23" s="694"/>
      <c r="O23" s="693"/>
      <c r="P23" s="693"/>
      <c r="Q23" s="693"/>
      <c r="R23" s="695"/>
      <c r="S23" s="695"/>
      <c r="T23" s="695"/>
      <c r="U23" s="693"/>
      <c r="V23" s="693"/>
      <c r="W23" s="693"/>
      <c r="X23" s="695"/>
      <c r="Y23" s="695"/>
      <c r="Z23" s="695"/>
      <c r="AA23" s="695"/>
      <c r="AB23" s="696"/>
      <c r="AC23" s="696"/>
      <c r="AD23" s="696"/>
      <c r="AE23" s="696"/>
      <c r="AF23" s="696"/>
      <c r="AG23" s="696"/>
      <c r="AH23" s="697"/>
      <c r="AI23" s="697"/>
      <c r="AJ23" s="697"/>
      <c r="AK23" s="696"/>
      <c r="AL23" s="696"/>
      <c r="AM23" s="696"/>
      <c r="AN23" s="695"/>
      <c r="AO23" s="695"/>
      <c r="AP23" s="695"/>
      <c r="AQ23" s="696"/>
      <c r="AR23" s="696"/>
      <c r="AS23" s="696"/>
      <c r="AT23" s="696"/>
      <c r="AU23" s="697"/>
      <c r="AV23" s="697"/>
      <c r="AW23" s="697"/>
      <c r="AX23" s="696"/>
      <c r="AY23" s="696"/>
      <c r="AZ23" s="696"/>
      <c r="BA23" s="696"/>
      <c r="BB23" s="697"/>
      <c r="BC23" s="697"/>
      <c r="BD23" s="697"/>
      <c r="BE23" s="696"/>
      <c r="BF23" s="696"/>
      <c r="BG23" s="697"/>
      <c r="BH23" s="697"/>
      <c r="BI23" s="697"/>
      <c r="BJ23" s="684"/>
      <c r="BK23" s="720"/>
      <c r="BL23" s="15"/>
      <c r="BM23" s="678"/>
      <c r="BO23" s="679"/>
      <c r="BP23" s="679"/>
      <c r="BQ23" s="679"/>
      <c r="BR23" s="679"/>
      <c r="BS23" s="679"/>
      <c r="BT23" s="679"/>
      <c r="BU23" s="679"/>
      <c r="BV23" s="679"/>
      <c r="BW23" s="679"/>
      <c r="BX23" s="679"/>
      <c r="BY23" s="15"/>
      <c r="BZ23" s="15"/>
      <c r="CP23" s="15"/>
    </row>
    <row r="24" spans="2:94" ht="18">
      <c r="B24" s="717"/>
      <c r="C24" s="629"/>
      <c r="D24" s="692"/>
      <c r="E24" s="722" t="s">
        <v>739</v>
      </c>
      <c r="F24" s="692"/>
      <c r="G24" s="692"/>
      <c r="H24" s="692"/>
      <c r="I24" s="693"/>
      <c r="J24" s="693"/>
      <c r="K24" s="693"/>
      <c r="L24" s="694"/>
      <c r="M24" s="694"/>
      <c r="N24" s="694"/>
      <c r="O24" s="693"/>
      <c r="P24" s="693"/>
      <c r="Q24" s="693"/>
      <c r="R24" s="695"/>
      <c r="S24" s="695"/>
      <c r="T24" s="695"/>
      <c r="U24" s="693"/>
      <c r="V24" s="693"/>
      <c r="W24" s="693"/>
      <c r="X24" s="695"/>
      <c r="Y24" s="695"/>
      <c r="Z24" s="695"/>
      <c r="AA24" s="695"/>
      <c r="AB24" s="696"/>
      <c r="AC24" s="696"/>
      <c r="AD24" s="696"/>
      <c r="AE24" s="696"/>
      <c r="AF24" s="696"/>
      <c r="AG24" s="696"/>
      <c r="AH24" s="697"/>
      <c r="AI24" s="697"/>
      <c r="AJ24" s="697"/>
      <c r="AK24" s="696"/>
      <c r="AL24" s="696"/>
      <c r="AM24" s="696"/>
      <c r="AN24" s="695"/>
      <c r="AO24" s="695"/>
      <c r="AP24" s="695"/>
      <c r="AQ24" s="696"/>
      <c r="AR24" s="696"/>
      <c r="AS24" s="696"/>
      <c r="AT24" s="696"/>
      <c r="AU24" s="697"/>
      <c r="AV24" s="697"/>
      <c r="AW24" s="697"/>
      <c r="AX24" s="696"/>
      <c r="AY24" s="696"/>
      <c r="AZ24" s="696"/>
      <c r="BA24" s="696"/>
      <c r="BB24" s="697"/>
      <c r="BC24" s="697"/>
      <c r="BD24" s="697"/>
      <c r="BE24" s="696"/>
      <c r="BF24" s="696"/>
      <c r="BG24" s="697"/>
      <c r="BH24" s="697"/>
      <c r="BI24" s="697"/>
      <c r="BJ24" s="684"/>
      <c r="BK24" s="720"/>
      <c r="BL24" s="15"/>
      <c r="BM24" s="678"/>
      <c r="BO24" s="679"/>
      <c r="BP24" s="679"/>
      <c r="BQ24" s="679"/>
      <c r="BR24" s="679"/>
      <c r="BS24" s="679"/>
      <c r="BT24" s="679"/>
      <c r="BU24" s="679"/>
      <c r="BV24" s="679"/>
      <c r="BW24" s="679"/>
      <c r="BX24" s="679"/>
      <c r="BY24" s="15"/>
      <c r="BZ24" s="15"/>
      <c r="CP24" s="15"/>
    </row>
    <row r="25" spans="2:94" ht="15.75">
      <c r="B25" s="717"/>
      <c r="C25" s="629"/>
      <c r="D25" s="692"/>
      <c r="E25" s="692"/>
      <c r="F25" s="692"/>
      <c r="G25" s="692"/>
      <c r="H25" s="692"/>
      <c r="I25" s="693"/>
      <c r="J25" s="693"/>
      <c r="K25" s="693"/>
      <c r="L25" s="694"/>
      <c r="M25" s="694"/>
      <c r="N25" s="694"/>
      <c r="O25" s="693"/>
      <c r="P25" s="693"/>
      <c r="Q25" s="693"/>
      <c r="R25" s="695"/>
      <c r="S25" s="695"/>
      <c r="T25" s="695"/>
      <c r="U25" s="693"/>
      <c r="V25" s="693"/>
      <c r="W25" s="693"/>
      <c r="X25" s="695"/>
      <c r="Y25" s="695"/>
      <c r="Z25" s="695"/>
      <c r="AA25" s="695"/>
      <c r="AB25" s="696"/>
      <c r="AC25" s="696"/>
      <c r="AD25" s="696"/>
      <c r="AE25" s="696"/>
      <c r="AF25" s="696"/>
      <c r="AG25" s="696"/>
      <c r="AH25" s="697"/>
      <c r="AI25" s="697"/>
      <c r="AJ25" s="697"/>
      <c r="AK25" s="696"/>
      <c r="AL25" s="696"/>
      <c r="AM25" s="696"/>
      <c r="AN25" s="695"/>
      <c r="AO25" s="695"/>
      <c r="AP25" s="695"/>
      <c r="AQ25" s="696"/>
      <c r="AR25" s="696"/>
      <c r="AS25" s="696"/>
      <c r="AT25" s="696"/>
      <c r="AU25" s="697"/>
      <c r="AV25" s="697"/>
      <c r="AW25" s="697"/>
      <c r="AX25" s="696"/>
      <c r="AY25" s="696"/>
      <c r="AZ25" s="696"/>
      <c r="BA25" s="696"/>
      <c r="BB25" s="697"/>
      <c r="BC25" s="697"/>
      <c r="BD25" s="697"/>
      <c r="BE25" s="696"/>
      <c r="BF25" s="696"/>
      <c r="BG25" s="697"/>
      <c r="BH25" s="697"/>
      <c r="BI25" s="697"/>
      <c r="BJ25" s="684"/>
      <c r="BK25" s="720"/>
      <c r="BL25" s="15"/>
      <c r="BM25" s="678"/>
      <c r="BO25" s="679"/>
      <c r="BP25" s="679"/>
      <c r="BQ25" s="679"/>
      <c r="BR25" s="679"/>
      <c r="BS25" s="679"/>
      <c r="BT25" s="679"/>
      <c r="BU25" s="679"/>
      <c r="BV25" s="679"/>
      <c r="BW25" s="679"/>
      <c r="BX25" s="679"/>
      <c r="BY25" s="15"/>
      <c r="BZ25" s="15"/>
      <c r="CP25" s="15"/>
    </row>
    <row r="26" spans="2:94" ht="15.75">
      <c r="B26" s="717"/>
      <c r="C26" s="629"/>
      <c r="D26" s="692"/>
      <c r="E26" s="692"/>
      <c r="F26" s="692"/>
      <c r="G26" s="692"/>
      <c r="H26" s="692"/>
      <c r="I26" s="693"/>
      <c r="J26" s="693"/>
      <c r="K26" s="693"/>
      <c r="L26" s="694"/>
      <c r="M26" s="694"/>
      <c r="N26" s="694"/>
      <c r="O26" s="693"/>
      <c r="P26" s="693"/>
      <c r="Q26" s="693"/>
      <c r="R26" s="695"/>
      <c r="S26" s="695"/>
      <c r="T26" s="695"/>
      <c r="U26" s="693"/>
      <c r="V26" s="693"/>
      <c r="W26" s="693"/>
      <c r="X26" s="695"/>
      <c r="Y26" s="695"/>
      <c r="Z26" s="695"/>
      <c r="AA26" s="695"/>
      <c r="AB26" s="696"/>
      <c r="AC26" s="696"/>
      <c r="AD26" s="696"/>
      <c r="AE26" s="696"/>
      <c r="AF26" s="696"/>
      <c r="AG26" s="696"/>
      <c r="AH26" s="697"/>
      <c r="AI26" s="697"/>
      <c r="AJ26" s="697"/>
      <c r="AK26" s="696"/>
      <c r="AL26" s="696"/>
      <c r="AM26" s="696"/>
      <c r="AN26" s="695"/>
      <c r="AO26" s="695"/>
      <c r="AP26" s="695"/>
      <c r="AQ26" s="696"/>
      <c r="AR26" s="696"/>
      <c r="AS26" s="696"/>
      <c r="AT26" s="696"/>
      <c r="AU26" s="697"/>
      <c r="AV26" s="697"/>
      <c r="AW26" s="697"/>
      <c r="AX26" s="696"/>
      <c r="AY26" s="696"/>
      <c r="AZ26" s="696"/>
      <c r="BA26" s="696"/>
      <c r="BB26" s="697"/>
      <c r="BC26" s="697"/>
      <c r="BD26" s="697"/>
      <c r="BE26" s="696"/>
      <c r="BF26" s="696"/>
      <c r="BG26" s="697"/>
      <c r="BH26" s="697"/>
      <c r="BI26" s="697"/>
      <c r="BJ26" s="684"/>
      <c r="BK26" s="720"/>
      <c r="BL26" s="15"/>
      <c r="BM26" s="678"/>
      <c r="BO26" s="679"/>
      <c r="BP26" s="679"/>
      <c r="BQ26" s="679"/>
      <c r="BR26" s="679"/>
      <c r="BS26" s="679"/>
      <c r="BT26" s="679"/>
      <c r="BU26" s="679"/>
      <c r="BV26" s="679"/>
      <c r="BW26" s="679"/>
      <c r="BX26" s="679"/>
      <c r="BY26" s="15"/>
      <c r="BZ26" s="15"/>
      <c r="CP26" s="15"/>
    </row>
    <row r="27" spans="2:94" ht="18">
      <c r="B27" s="717"/>
      <c r="C27" s="691" t="s">
        <v>740</v>
      </c>
      <c r="D27" s="692"/>
      <c r="E27" s="692"/>
      <c r="F27" s="692"/>
      <c r="G27" s="692"/>
      <c r="H27" s="692"/>
      <c r="I27" s="693"/>
      <c r="J27" s="693"/>
      <c r="K27" s="693"/>
      <c r="L27" s="694"/>
      <c r="M27" s="694"/>
      <c r="N27" s="694"/>
      <c r="O27" s="693"/>
      <c r="P27" s="693"/>
      <c r="Q27" s="1431" t="str">
        <f>'[1]INGRESO DE DATOS'!$F$17</f>
        <v>#</v>
      </c>
      <c r="R27" s="1431"/>
      <c r="S27" s="1431"/>
      <c r="T27" s="1431"/>
      <c r="U27" s="1431"/>
      <c r="V27" s="1431"/>
      <c r="W27" s="1431"/>
      <c r="X27" s="1431"/>
      <c r="Y27" s="1431"/>
      <c r="Z27" s="1431"/>
      <c r="AA27" s="1431"/>
      <c r="AB27" s="1431"/>
      <c r="AC27" s="1431"/>
      <c r="AD27" s="1431"/>
      <c r="AE27" s="1431"/>
      <c r="AF27" s="1431"/>
      <c r="AG27" s="1431"/>
      <c r="AH27" s="1431"/>
      <c r="AI27" s="1431"/>
      <c r="AJ27" s="1431"/>
      <c r="AK27" s="1431"/>
      <c r="AL27" s="689" t="s">
        <v>741</v>
      </c>
      <c r="AN27" s="690"/>
      <c r="AO27" s="690"/>
      <c r="AP27" s="690"/>
      <c r="AQ27" s="690"/>
      <c r="AR27" s="690"/>
      <c r="AS27" s="696"/>
      <c r="AT27" s="696"/>
      <c r="AU27" s="697"/>
      <c r="AV27" s="1431" t="str">
        <f>'[1]INGRESO DE DATOS'!$F$26</f>
        <v>#</v>
      </c>
      <c r="AW27" s="1431"/>
      <c r="AX27" s="1431"/>
      <c r="AY27" s="1431"/>
      <c r="AZ27" s="1431"/>
      <c r="BA27" s="1431"/>
      <c r="BB27" s="1431"/>
      <c r="BC27" s="1431"/>
      <c r="BD27" s="1431"/>
      <c r="BE27" s="1431"/>
      <c r="BF27" s="1431"/>
      <c r="BG27" s="1431"/>
      <c r="BH27" s="1431"/>
      <c r="BI27" s="1431"/>
      <c r="BJ27" s="1431"/>
      <c r="BK27" s="1440"/>
      <c r="BL27" s="558"/>
      <c r="BM27" s="723"/>
      <c r="BN27" s="723"/>
      <c r="BO27" s="723"/>
      <c r="BP27" s="723"/>
      <c r="BQ27" s="679"/>
      <c r="BR27" s="679"/>
      <c r="BS27" s="679"/>
      <c r="BT27" s="679"/>
      <c r="BU27" s="679"/>
      <c r="BV27" s="679"/>
      <c r="BW27" s="679"/>
      <c r="BX27" s="679"/>
      <c r="BY27" s="15"/>
      <c r="BZ27" s="15"/>
      <c r="CP27" s="15"/>
    </row>
    <row r="28" spans="2:94" ht="7.5" customHeight="1">
      <c r="B28" s="717"/>
      <c r="C28" s="629"/>
      <c r="D28" s="692"/>
      <c r="E28" s="692"/>
      <c r="F28" s="692"/>
      <c r="G28" s="692"/>
      <c r="H28" s="692"/>
      <c r="I28" s="693"/>
      <c r="J28" s="693"/>
      <c r="K28" s="693"/>
      <c r="L28" s="694"/>
      <c r="M28" s="694"/>
      <c r="N28" s="694"/>
      <c r="O28" s="693"/>
      <c r="P28" s="693"/>
      <c r="Q28" s="693"/>
      <c r="R28" s="695"/>
      <c r="S28" s="695"/>
      <c r="T28" s="695"/>
      <c r="U28" s="693"/>
      <c r="V28" s="693"/>
      <c r="W28" s="693"/>
      <c r="X28" s="695"/>
      <c r="Y28" s="695"/>
      <c r="Z28" s="695"/>
      <c r="AA28" s="695"/>
      <c r="AB28" s="696"/>
      <c r="AC28" s="696"/>
      <c r="AD28" s="696"/>
      <c r="AE28" s="696"/>
      <c r="AF28" s="696"/>
      <c r="AG28" s="696"/>
      <c r="AH28" s="697"/>
      <c r="AI28" s="697"/>
      <c r="AJ28" s="697"/>
      <c r="AK28" s="696"/>
      <c r="AL28" s="696"/>
      <c r="AM28" s="696"/>
      <c r="AN28" s="695"/>
      <c r="AO28" s="695"/>
      <c r="AP28" s="695"/>
      <c r="AQ28" s="696"/>
      <c r="AR28" s="696"/>
      <c r="AS28" s="696"/>
      <c r="AT28" s="696"/>
      <c r="AU28" s="697"/>
      <c r="AV28" s="697"/>
      <c r="AW28" s="697"/>
      <c r="AX28" s="696"/>
      <c r="AY28" s="696"/>
      <c r="AZ28" s="696"/>
      <c r="BA28" s="696"/>
      <c r="BB28" s="697"/>
      <c r="BC28" s="697"/>
      <c r="BD28" s="697"/>
      <c r="BE28" s="696"/>
      <c r="BF28" s="696"/>
      <c r="BG28" s="697"/>
      <c r="BH28" s="697"/>
      <c r="BI28" s="697"/>
      <c r="BJ28" s="684"/>
      <c r="BK28" s="720"/>
      <c r="BL28" s="15"/>
      <c r="BM28" s="678"/>
      <c r="BO28" s="679"/>
      <c r="BP28" s="679"/>
      <c r="BQ28" s="679"/>
      <c r="BR28" s="679"/>
      <c r="BS28" s="679"/>
      <c r="BT28" s="679"/>
      <c r="BU28" s="679"/>
      <c r="BV28" s="679"/>
      <c r="BW28" s="679"/>
      <c r="BX28" s="679"/>
      <c r="BY28" s="15"/>
      <c r="BZ28" s="15"/>
      <c r="CP28" s="15"/>
    </row>
    <row r="29" spans="2:93" ht="20.25" customHeight="1">
      <c r="B29" s="717"/>
      <c r="C29" s="1279" t="s">
        <v>742</v>
      </c>
      <c r="D29" s="1279"/>
      <c r="E29" s="1416" t="str">
        <f>'[1]INGRESO DE DATOS'!$F$27</f>
        <v>#</v>
      </c>
      <c r="F29" s="1416"/>
      <c r="G29" s="1416"/>
      <c r="H29" s="1416"/>
      <c r="I29" s="1416"/>
      <c r="J29" s="724" t="s">
        <v>743</v>
      </c>
      <c r="K29" s="693"/>
      <c r="L29" s="694"/>
      <c r="M29" s="694"/>
      <c r="N29" s="725"/>
      <c r="O29" s="725"/>
      <c r="P29" s="725"/>
      <c r="Q29" s="1441" t="str">
        <f>'[1]INGRESO DE DATOS'!$F$28</f>
        <v>#</v>
      </c>
      <c r="R29" s="1441"/>
      <c r="S29" s="1441"/>
      <c r="T29" s="1441"/>
      <c r="U29" s="1441"/>
      <c r="V29" s="1441"/>
      <c r="W29" s="1441"/>
      <c r="X29" s="1441"/>
      <c r="Y29" s="1441"/>
      <c r="Z29" s="1441"/>
      <c r="AA29" s="1441"/>
      <c r="AB29" s="1441"/>
      <c r="AC29" s="689" t="s">
        <v>744</v>
      </c>
      <c r="AD29" s="690"/>
      <c r="AE29" s="690"/>
      <c r="AF29" s="690"/>
      <c r="AG29" s="690"/>
      <c r="AH29" s="1416" t="str">
        <f>'[1]INGRESO DE DATOS'!$F$29</f>
        <v>#</v>
      </c>
      <c r="AI29" s="1416"/>
      <c r="AJ29" s="1416"/>
      <c r="AK29" s="1416"/>
      <c r="AL29" s="1416"/>
      <c r="AM29" s="1416"/>
      <c r="AN29" s="1416"/>
      <c r="AO29" s="1416"/>
      <c r="AP29" s="1416"/>
      <c r="AQ29" s="1416"/>
      <c r="AR29" s="1416"/>
      <c r="AS29" s="1416"/>
      <c r="AT29" s="1416"/>
      <c r="AU29" s="1416"/>
      <c r="AV29" s="1416"/>
      <c r="AW29" s="1409" t="s">
        <v>745</v>
      </c>
      <c r="AX29" s="1409"/>
      <c r="AY29" s="1409"/>
      <c r="AZ29" s="1409"/>
      <c r="BA29" s="1409"/>
      <c r="BB29" s="1409"/>
      <c r="BC29" s="1409"/>
      <c r="BD29" s="1409"/>
      <c r="BE29" s="1409"/>
      <c r="BF29" s="1409"/>
      <c r="BG29" s="1409"/>
      <c r="BH29" s="1409"/>
      <c r="BI29" s="1409"/>
      <c r="BJ29" s="1409"/>
      <c r="BK29" s="1442"/>
      <c r="BL29" s="678"/>
      <c r="BN29" s="679"/>
      <c r="BO29" s="679"/>
      <c r="BP29" s="679"/>
      <c r="BQ29" s="679"/>
      <c r="BR29" s="679"/>
      <c r="BS29" s="679"/>
      <c r="BT29" s="679"/>
      <c r="BU29" s="679"/>
      <c r="BV29" s="679"/>
      <c r="BW29" s="679"/>
      <c r="BX29" s="15"/>
      <c r="BY29" s="15"/>
      <c r="CO29" s="15"/>
    </row>
    <row r="30" spans="2:94" ht="7.5" customHeight="1">
      <c r="B30" s="717"/>
      <c r="C30" s="629"/>
      <c r="D30" s="692"/>
      <c r="E30" s="692"/>
      <c r="F30" s="692"/>
      <c r="G30" s="692"/>
      <c r="H30" s="692"/>
      <c r="I30" s="693"/>
      <c r="J30" s="693"/>
      <c r="K30" s="693"/>
      <c r="L30" s="694"/>
      <c r="M30" s="694"/>
      <c r="N30" s="694"/>
      <c r="O30" s="693"/>
      <c r="P30" s="693"/>
      <c r="Q30" s="693"/>
      <c r="R30" s="695"/>
      <c r="S30" s="695"/>
      <c r="T30" s="695"/>
      <c r="U30" s="693"/>
      <c r="V30" s="693"/>
      <c r="W30" s="693"/>
      <c r="X30" s="695"/>
      <c r="Y30" s="695"/>
      <c r="Z30" s="695"/>
      <c r="AA30" s="695"/>
      <c r="AB30" s="696"/>
      <c r="AC30" s="696"/>
      <c r="AD30" s="696"/>
      <c r="AE30" s="696"/>
      <c r="AF30" s="696"/>
      <c r="AG30" s="696"/>
      <c r="AH30" s="697"/>
      <c r="AI30" s="697"/>
      <c r="AJ30" s="697"/>
      <c r="AK30" s="696"/>
      <c r="AL30" s="696"/>
      <c r="AM30" s="696"/>
      <c r="AN30" s="695"/>
      <c r="AO30" s="695"/>
      <c r="AP30" s="695"/>
      <c r="AQ30" s="696"/>
      <c r="AR30" s="696"/>
      <c r="AS30" s="696"/>
      <c r="AT30" s="696"/>
      <c r="AU30" s="697"/>
      <c r="AV30" s="697"/>
      <c r="AW30" s="697"/>
      <c r="AX30" s="696"/>
      <c r="AY30" s="696"/>
      <c r="AZ30" s="696"/>
      <c r="BA30" s="696"/>
      <c r="BB30" s="697"/>
      <c r="BC30" s="697"/>
      <c r="BD30" s="697"/>
      <c r="BE30" s="696"/>
      <c r="BF30" s="696"/>
      <c r="BG30" s="697"/>
      <c r="BH30" s="697"/>
      <c r="BI30" s="697"/>
      <c r="BJ30" s="684"/>
      <c r="BK30" s="720"/>
      <c r="BL30" s="15"/>
      <c r="BM30" s="678"/>
      <c r="BO30" s="679"/>
      <c r="BP30" s="679"/>
      <c r="BQ30" s="679"/>
      <c r="BR30" s="679"/>
      <c r="BS30" s="679"/>
      <c r="BT30" s="679"/>
      <c r="BU30" s="679"/>
      <c r="BV30" s="679"/>
      <c r="BW30" s="679"/>
      <c r="BX30" s="679"/>
      <c r="BY30" s="15"/>
      <c r="BZ30" s="15"/>
      <c r="CP30" s="15"/>
    </row>
    <row r="31" spans="2:94" ht="17.25" customHeight="1">
      <c r="B31" s="717"/>
      <c r="C31" s="691" t="s">
        <v>746</v>
      </c>
      <c r="D31" s="692"/>
      <c r="E31" s="692"/>
      <c r="F31" s="692"/>
      <c r="G31" s="692"/>
      <c r="H31" s="692"/>
      <c r="I31" s="693"/>
      <c r="J31" s="693"/>
      <c r="K31" s="1431" t="str">
        <f>'[1]INGRESO DE DATOS'!$F$20</f>
        <v>#</v>
      </c>
      <c r="L31" s="1431"/>
      <c r="M31" s="1431"/>
      <c r="N31" s="1431"/>
      <c r="O31" s="1431"/>
      <c r="P31" s="724" t="s">
        <v>747</v>
      </c>
      <c r="R31" s="695"/>
      <c r="S31" s="695"/>
      <c r="T31" s="695"/>
      <c r="U31" s="693"/>
      <c r="V31" s="693"/>
      <c r="W31" s="693"/>
      <c r="X31" s="695"/>
      <c r="Y31" s="695"/>
      <c r="Z31" s="695"/>
      <c r="AA31" s="695"/>
      <c r="AB31" s="696"/>
      <c r="AC31" s="696"/>
      <c r="AD31" s="696"/>
      <c r="AE31" s="696"/>
      <c r="AF31" s="696"/>
      <c r="AG31" s="696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697"/>
      <c r="AX31" s="696"/>
      <c r="AY31" s="52"/>
      <c r="AZ31" s="696"/>
      <c r="BA31" s="696"/>
      <c r="BB31" s="697"/>
      <c r="BC31" s="697"/>
      <c r="BD31" s="697"/>
      <c r="BE31" s="696"/>
      <c r="BF31" s="696"/>
      <c r="BG31" s="697"/>
      <c r="BH31" s="697"/>
      <c r="BI31" s="697"/>
      <c r="BJ31" s="684"/>
      <c r="BK31" s="720"/>
      <c r="BL31" s="15"/>
      <c r="BM31" s="678"/>
      <c r="BO31" s="679"/>
      <c r="BP31" s="679"/>
      <c r="BQ31" s="679"/>
      <c r="BR31" s="679"/>
      <c r="BS31" s="679"/>
      <c r="BT31" s="679"/>
      <c r="BU31" s="679"/>
      <c r="BV31" s="679"/>
      <c r="BW31" s="679"/>
      <c r="BX31" s="679"/>
      <c r="BY31" s="15"/>
      <c r="BZ31" s="15"/>
      <c r="CP31" s="15"/>
    </row>
    <row r="32" spans="2:94" ht="7.5" customHeight="1">
      <c r="B32" s="717"/>
      <c r="C32" s="691"/>
      <c r="D32" s="692"/>
      <c r="E32" s="692"/>
      <c r="F32" s="692"/>
      <c r="G32" s="692"/>
      <c r="H32" s="692"/>
      <c r="I32" s="693"/>
      <c r="J32" s="693"/>
      <c r="K32" s="726"/>
      <c r="L32" s="726"/>
      <c r="M32" s="726"/>
      <c r="N32" s="726"/>
      <c r="O32" s="726"/>
      <c r="P32" s="727"/>
      <c r="Q32" s="724"/>
      <c r="R32" s="695"/>
      <c r="S32" s="695"/>
      <c r="T32" s="695"/>
      <c r="U32" s="693"/>
      <c r="V32" s="693"/>
      <c r="W32" s="693"/>
      <c r="X32" s="695"/>
      <c r="Y32" s="695"/>
      <c r="Z32" s="695"/>
      <c r="AA32" s="695"/>
      <c r="AB32" s="696"/>
      <c r="AC32" s="696"/>
      <c r="AD32" s="696"/>
      <c r="AE32" s="696"/>
      <c r="AF32" s="696"/>
      <c r="AG32" s="696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697"/>
      <c r="AX32" s="696"/>
      <c r="AY32" s="52"/>
      <c r="AZ32" s="696"/>
      <c r="BA32" s="696"/>
      <c r="BB32" s="697"/>
      <c r="BC32" s="697"/>
      <c r="BD32" s="697"/>
      <c r="BE32" s="696"/>
      <c r="BF32" s="696"/>
      <c r="BG32" s="697"/>
      <c r="BH32" s="697"/>
      <c r="BI32" s="697"/>
      <c r="BJ32" s="684"/>
      <c r="BK32" s="720"/>
      <c r="BL32" s="15"/>
      <c r="BM32" s="678"/>
      <c r="BO32" s="679"/>
      <c r="BP32" s="679"/>
      <c r="BQ32" s="679"/>
      <c r="BR32" s="679"/>
      <c r="BS32" s="679"/>
      <c r="BT32" s="679"/>
      <c r="BU32" s="679"/>
      <c r="BV32" s="679"/>
      <c r="BW32" s="679"/>
      <c r="BX32" s="679"/>
      <c r="BY32" s="15"/>
      <c r="BZ32" s="15"/>
      <c r="CP32" s="15"/>
    </row>
    <row r="33" spans="2:94" ht="17.25" customHeight="1">
      <c r="B33" s="717"/>
      <c r="C33" s="691" t="s">
        <v>748</v>
      </c>
      <c r="D33" s="692"/>
      <c r="E33" s="692"/>
      <c r="F33" s="692"/>
      <c r="G33" s="692"/>
      <c r="H33" s="692"/>
      <c r="I33" s="693"/>
      <c r="J33" s="693"/>
      <c r="K33" s="728"/>
      <c r="L33" s="728"/>
      <c r="M33" s="728"/>
      <c r="N33" s="728"/>
      <c r="O33" s="728"/>
      <c r="P33" s="693"/>
      <c r="Q33" s="729"/>
      <c r="R33" s="695"/>
      <c r="S33" s="695"/>
      <c r="T33" s="695"/>
      <c r="U33" s="693"/>
      <c r="V33" s="693"/>
      <c r="W33" s="693"/>
      <c r="X33" s="695"/>
      <c r="Y33" s="695"/>
      <c r="Z33" s="695"/>
      <c r="AA33" s="695"/>
      <c r="AB33" s="696"/>
      <c r="AC33" s="696"/>
      <c r="AD33" s="696"/>
      <c r="AE33" s="696"/>
      <c r="AF33" s="696"/>
      <c r="AG33" s="696"/>
      <c r="AH33" s="684"/>
      <c r="AI33" s="684"/>
      <c r="AJ33" s="684"/>
      <c r="AK33" s="684"/>
      <c r="AL33" s="684"/>
      <c r="AM33" s="684"/>
      <c r="AN33" s="684"/>
      <c r="AO33" s="684"/>
      <c r="AP33" s="684"/>
      <c r="AQ33" s="684"/>
      <c r="AR33" s="684"/>
      <c r="AS33" s="684"/>
      <c r="AT33" s="684"/>
      <c r="AU33" s="684"/>
      <c r="AV33" s="684"/>
      <c r="AW33" s="697"/>
      <c r="AX33" s="696"/>
      <c r="AY33" s="684"/>
      <c r="AZ33" s="696"/>
      <c r="BA33" s="696"/>
      <c r="BB33" s="697"/>
      <c r="BC33" s="697"/>
      <c r="BD33" s="697"/>
      <c r="BE33" s="696"/>
      <c r="BF33" s="696"/>
      <c r="BG33" s="697"/>
      <c r="BH33" s="697"/>
      <c r="BI33" s="697"/>
      <c r="BJ33" s="684"/>
      <c r="BK33" s="720"/>
      <c r="BL33" s="15"/>
      <c r="BM33" s="678"/>
      <c r="BO33" s="679"/>
      <c r="BP33" s="679"/>
      <c r="BQ33" s="679"/>
      <c r="BR33" s="679"/>
      <c r="BS33" s="679"/>
      <c r="BT33" s="679"/>
      <c r="BU33" s="679"/>
      <c r="BV33" s="679"/>
      <c r="BW33" s="679"/>
      <c r="BX33" s="679"/>
      <c r="BY33" s="15"/>
      <c r="BZ33" s="15"/>
      <c r="CP33" s="15"/>
    </row>
    <row r="34" spans="2:94" ht="7.5" customHeight="1">
      <c r="B34" s="717"/>
      <c r="C34" s="629"/>
      <c r="D34" s="692"/>
      <c r="E34" s="692"/>
      <c r="G34" s="692"/>
      <c r="H34" s="692"/>
      <c r="I34" s="1432"/>
      <c r="J34" s="1432"/>
      <c r="K34" s="1432"/>
      <c r="L34" s="1432"/>
      <c r="M34" s="1432"/>
      <c r="N34" s="1432"/>
      <c r="O34" s="1432"/>
      <c r="P34" s="1432"/>
      <c r="Q34" s="1432"/>
      <c r="R34" s="1432"/>
      <c r="S34" s="1432"/>
      <c r="T34" s="695"/>
      <c r="U34" s="693"/>
      <c r="V34" s="693"/>
      <c r="W34" s="693"/>
      <c r="X34" s="695"/>
      <c r="Y34" s="695"/>
      <c r="Z34" s="695"/>
      <c r="AA34" s="695"/>
      <c r="AB34" s="696"/>
      <c r="AC34" s="696"/>
      <c r="AD34" s="696"/>
      <c r="AE34" s="696"/>
      <c r="AF34" s="696"/>
      <c r="AG34" s="696"/>
      <c r="AH34" s="684"/>
      <c r="AI34" s="684"/>
      <c r="AJ34" s="684"/>
      <c r="AK34" s="684"/>
      <c r="AL34" s="684"/>
      <c r="AM34" s="684"/>
      <c r="AN34" s="684"/>
      <c r="AO34" s="684"/>
      <c r="AP34" s="684"/>
      <c r="AQ34" s="684"/>
      <c r="AR34" s="684"/>
      <c r="AS34" s="684"/>
      <c r="AT34" s="684"/>
      <c r="AV34" s="684"/>
      <c r="AW34" s="697"/>
      <c r="AX34" s="696"/>
      <c r="AY34" s="684"/>
      <c r="AZ34" s="696"/>
      <c r="BA34" s="696"/>
      <c r="BB34" s="697"/>
      <c r="BC34" s="697"/>
      <c r="BD34" s="697"/>
      <c r="BE34" s="696"/>
      <c r="BF34" s="696"/>
      <c r="BG34" s="697"/>
      <c r="BH34" s="697"/>
      <c r="BI34" s="697"/>
      <c r="BJ34" s="684"/>
      <c r="BK34" s="720"/>
      <c r="BL34" s="15"/>
      <c r="BM34" s="678"/>
      <c r="BO34" s="679"/>
      <c r="BP34" s="679"/>
      <c r="BQ34" s="679"/>
      <c r="BR34" s="679"/>
      <c r="BS34" s="679"/>
      <c r="BT34" s="679"/>
      <c r="BU34" s="679"/>
      <c r="BV34" s="679"/>
      <c r="BW34" s="679"/>
      <c r="BX34" s="679"/>
      <c r="BY34" s="15"/>
      <c r="BZ34" s="15"/>
      <c r="CP34" s="15"/>
    </row>
    <row r="35" spans="2:94" ht="17.25" customHeight="1">
      <c r="B35" s="730"/>
      <c r="C35" s="629"/>
      <c r="D35" s="692"/>
      <c r="E35" s="692"/>
      <c r="F35" s="1416" t="s">
        <v>749</v>
      </c>
      <c r="G35" s="1416"/>
      <c r="H35" s="1416"/>
      <c r="I35" s="693"/>
      <c r="J35" s="693"/>
      <c r="K35" s="728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X35" s="696"/>
      <c r="AY35" s="1433" t="s">
        <v>750</v>
      </c>
      <c r="AZ35" s="1433"/>
      <c r="BA35" s="1433"/>
      <c r="BB35" s="1434" t="str">
        <f>'[2]INGRESO DE DATOS'!$F$35</f>
        <v> </v>
      </c>
      <c r="BC35" s="1434"/>
      <c r="BD35" s="1434"/>
      <c r="BE35" s="1434"/>
      <c r="BF35" s="1434"/>
      <c r="BG35" s="1434"/>
      <c r="BH35" s="1434"/>
      <c r="BI35" s="1434"/>
      <c r="BJ35" s="1434"/>
      <c r="BK35" s="720"/>
      <c r="BL35" s="15"/>
      <c r="BM35" s="678"/>
      <c r="BO35" s="679"/>
      <c r="BP35" s="679"/>
      <c r="BQ35" s="679"/>
      <c r="BR35" s="679"/>
      <c r="BS35" s="679"/>
      <c r="BT35" s="679"/>
      <c r="BU35" s="679"/>
      <c r="BV35" s="679"/>
      <c r="BW35" s="679"/>
      <c r="BX35" s="679"/>
      <c r="BY35" s="15"/>
      <c r="BZ35" s="15"/>
      <c r="CP35" s="15"/>
    </row>
    <row r="36" spans="2:94" ht="6.75" customHeight="1">
      <c r="B36" s="730"/>
      <c r="C36" s="629"/>
      <c r="D36" s="692"/>
      <c r="E36" s="692"/>
      <c r="F36" s="722"/>
      <c r="G36" s="692"/>
      <c r="H36" s="692"/>
      <c r="I36" s="693"/>
      <c r="J36" s="693"/>
      <c r="K36" s="728"/>
      <c r="L36" s="692"/>
      <c r="M36" s="692"/>
      <c r="N36" s="692"/>
      <c r="O36" s="692"/>
      <c r="P36" s="692"/>
      <c r="Q36" s="692"/>
      <c r="R36" s="692"/>
      <c r="S36" s="692"/>
      <c r="T36" s="692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  <c r="AN36" s="692"/>
      <c r="AO36" s="692"/>
      <c r="AP36" s="692"/>
      <c r="AQ36" s="692"/>
      <c r="AR36" s="692"/>
      <c r="AS36" s="692"/>
      <c r="AT36" s="692"/>
      <c r="AU36" s="692"/>
      <c r="AV36" s="692"/>
      <c r="AW36" s="731"/>
      <c r="AX36" s="696"/>
      <c r="AY36" s="692"/>
      <c r="AZ36" s="696"/>
      <c r="BA36" s="696"/>
      <c r="BB36" s="731"/>
      <c r="BC36" s="731"/>
      <c r="BD36" s="731"/>
      <c r="BE36" s="696"/>
      <c r="BF36" s="696"/>
      <c r="BG36" s="731"/>
      <c r="BH36" s="731"/>
      <c r="BI36" s="731"/>
      <c r="BJ36" s="692"/>
      <c r="BK36" s="720"/>
      <c r="BL36" s="15"/>
      <c r="BM36" s="678"/>
      <c r="BO36" s="679"/>
      <c r="BP36" s="679"/>
      <c r="BQ36" s="679"/>
      <c r="BR36" s="679"/>
      <c r="BS36" s="679"/>
      <c r="BT36" s="679"/>
      <c r="BU36" s="679"/>
      <c r="BV36" s="679"/>
      <c r="BW36" s="679"/>
      <c r="BX36" s="679"/>
      <c r="BY36" s="15"/>
      <c r="BZ36" s="15"/>
      <c r="CP36" s="15"/>
    </row>
    <row r="37" spans="2:94" ht="17.25" customHeight="1">
      <c r="B37" s="730"/>
      <c r="C37" s="629"/>
      <c r="D37" s="692"/>
      <c r="E37" s="692"/>
      <c r="F37" s="692"/>
      <c r="G37" s="692"/>
      <c r="H37" s="1279" t="str">
        <f>'[2]PLANILLA DE CALCULOS '!B11</f>
        <v>Categ.</v>
      </c>
      <c r="I37" s="1279"/>
      <c r="J37" s="1279"/>
      <c r="K37" s="1279"/>
      <c r="L37" s="1416" t="str">
        <f>'[1]PLANILLA DE CALCULOS '!C13</f>
        <v>1.2.1.</v>
      </c>
      <c r="M37" s="1416"/>
      <c r="N37" s="1416"/>
      <c r="O37" s="1416"/>
      <c r="P37" s="1424" t="str">
        <f>'[2]PLANILLA DE CALCULOS '!D11</f>
        <v>cub.</v>
      </c>
      <c r="Q37" s="1424"/>
      <c r="R37" s="1424"/>
      <c r="S37" s="1424"/>
      <c r="T37" s="1413" t="s">
        <v>0</v>
      </c>
      <c r="U37" s="1413"/>
      <c r="V37" s="1425">
        <f>'[1]PLANILLA DE CALCULOS '!$F$13</f>
        <v>200</v>
      </c>
      <c r="W37" s="1425"/>
      <c r="X37" s="1425"/>
      <c r="Y37" s="1425"/>
      <c r="Z37" s="1425"/>
      <c r="AA37" s="686" t="str">
        <f>'[2]PLANILLA DE CALCULOS '!G11</f>
        <v>m2, a razon de</v>
      </c>
      <c r="AB37" s="692"/>
      <c r="AC37" s="692"/>
      <c r="AD37" s="692"/>
      <c r="AE37" s="692"/>
      <c r="AF37" s="692"/>
      <c r="AG37" s="1417">
        <f>'[1]PLANILLA DE CALCULOS '!$H$13</f>
        <v>15399.999999999998</v>
      </c>
      <c r="AH37" s="1417"/>
      <c r="AI37" s="1417"/>
      <c r="AJ37" s="1417"/>
      <c r="AK37" s="1417"/>
      <c r="AL37" s="1417"/>
      <c r="AM37" s="1409" t="str">
        <f>'[2]PLANILLA DE CALCULOS '!I11</f>
        <v>$/m2</v>
      </c>
      <c r="AN37" s="1409"/>
      <c r="AO37" s="1409"/>
      <c r="AP37" s="1426">
        <f>'[1]PLANILLA DE CALCULOS '!$J$13</f>
        <v>3079999.9999999995</v>
      </c>
      <c r="AQ37" s="1426"/>
      <c r="AR37" s="1426"/>
      <c r="AS37" s="1426"/>
      <c r="AT37" s="1426"/>
      <c r="AU37" s="1426"/>
      <c r="AV37" s="1426"/>
      <c r="AW37" s="1426"/>
      <c r="AX37" s="696"/>
      <c r="AY37" s="692"/>
      <c r="AZ37" s="696"/>
      <c r="BA37" s="696"/>
      <c r="BB37" s="731"/>
      <c r="BC37" s="731"/>
      <c r="BD37" s="731"/>
      <c r="BE37" s="696"/>
      <c r="BF37" s="696"/>
      <c r="BG37" s="731"/>
      <c r="BH37" s="731"/>
      <c r="BI37" s="731"/>
      <c r="BJ37" s="692"/>
      <c r="BK37" s="720"/>
      <c r="BL37" s="15"/>
      <c r="BM37" s="678"/>
      <c r="BO37" s="679"/>
      <c r="BP37" s="679"/>
      <c r="BQ37" s="679"/>
      <c r="BR37" s="679"/>
      <c r="BS37" s="679"/>
      <c r="BT37" s="679"/>
      <c r="BU37" s="679"/>
      <c r="BV37" s="679"/>
      <c r="BW37" s="679"/>
      <c r="BX37" s="679"/>
      <c r="BY37" s="15"/>
      <c r="BZ37" s="15"/>
      <c r="CP37" s="15"/>
    </row>
    <row r="38" spans="2:94" ht="17.25" customHeight="1">
      <c r="B38" s="730"/>
      <c r="C38" s="629"/>
      <c r="D38" s="692"/>
      <c r="E38" s="692"/>
      <c r="F38" s="692"/>
      <c r="G38" s="692"/>
      <c r="H38" s="1279" t="str">
        <f>'[2]PLANILLA DE CALCULOS '!B12</f>
        <v>Categ.</v>
      </c>
      <c r="I38" s="1279"/>
      <c r="J38" s="1279"/>
      <c r="K38" s="1279"/>
      <c r="L38" s="1416" t="str">
        <f>'[1]PLANILLA DE CALCULOS '!$C$14</f>
        <v>1.2.1.</v>
      </c>
      <c r="M38" s="1416"/>
      <c r="N38" s="1416"/>
      <c r="O38" s="1416"/>
      <c r="P38" s="1424" t="str">
        <f>'[2]PLANILLA DE CALCULOS '!D12</f>
        <v>s/cub.</v>
      </c>
      <c r="Q38" s="1424"/>
      <c r="R38" s="1424"/>
      <c r="S38" s="1424"/>
      <c r="T38" s="1413" t="s">
        <v>0</v>
      </c>
      <c r="U38" s="1413"/>
      <c r="V38" s="1425">
        <f>'[1]PLANILLA DE CALCULOS '!$F$14</f>
        <v>0</v>
      </c>
      <c r="W38" s="1425"/>
      <c r="X38" s="1425"/>
      <c r="Y38" s="1425"/>
      <c r="Z38" s="1425"/>
      <c r="AA38" s="686" t="str">
        <f>'[2]PLANILLA DE CALCULOS '!G12</f>
        <v>m2, a razon de</v>
      </c>
      <c r="AB38" s="692"/>
      <c r="AC38" s="692"/>
      <c r="AD38" s="692"/>
      <c r="AE38" s="692"/>
      <c r="AF38" s="692"/>
      <c r="AG38" s="1417">
        <f>'[1]PLANILLA DE CALCULOS '!$H$13</f>
        <v>15399.999999999998</v>
      </c>
      <c r="AH38" s="1417"/>
      <c r="AI38" s="1417"/>
      <c r="AJ38" s="1417"/>
      <c r="AK38" s="1417"/>
      <c r="AL38" s="1417"/>
      <c r="AM38" s="1409" t="str">
        <f>'[2]PLANILLA DE CALCULOS '!I12</f>
        <v>$/m2</v>
      </c>
      <c r="AN38" s="1409"/>
      <c r="AO38" s="1409"/>
      <c r="AP38" s="1426">
        <f>'[1]PLANILLA DE CALCULOS '!$J$14</f>
        <v>0</v>
      </c>
      <c r="AQ38" s="1426"/>
      <c r="AR38" s="1426"/>
      <c r="AS38" s="1426"/>
      <c r="AT38" s="1426"/>
      <c r="AU38" s="1426"/>
      <c r="AV38" s="1426"/>
      <c r="AW38" s="1426"/>
      <c r="AX38" s="696"/>
      <c r="AY38" s="692"/>
      <c r="AZ38" s="696"/>
      <c r="BA38" s="696"/>
      <c r="BB38" s="731"/>
      <c r="BC38" s="731"/>
      <c r="BD38" s="731"/>
      <c r="BE38" s="696"/>
      <c r="BF38" s="696"/>
      <c r="BG38" s="731"/>
      <c r="BH38" s="731"/>
      <c r="BI38" s="731"/>
      <c r="BJ38" s="692"/>
      <c r="BK38" s="720"/>
      <c r="BL38" s="15"/>
      <c r="BM38" s="678"/>
      <c r="BO38" s="679"/>
      <c r="BP38" s="679"/>
      <c r="BQ38" s="679"/>
      <c r="BR38" s="679"/>
      <c r="BS38" s="679"/>
      <c r="BT38" s="679"/>
      <c r="BU38" s="679"/>
      <c r="BV38" s="679"/>
      <c r="BW38" s="679"/>
      <c r="BX38" s="679"/>
      <c r="BY38" s="15"/>
      <c r="BZ38" s="15"/>
      <c r="CP38" s="15"/>
    </row>
    <row r="39" spans="2:94" ht="17.25" customHeight="1">
      <c r="B39" s="730"/>
      <c r="H39" s="1279" t="s">
        <v>13</v>
      </c>
      <c r="I39" s="1279" t="s">
        <v>13</v>
      </c>
      <c r="J39" s="1279" t="s">
        <v>13</v>
      </c>
      <c r="K39" s="1279" t="s">
        <v>13</v>
      </c>
      <c r="L39" s="1416" t="str">
        <f>'[1]PLANILLA DE CALCULOS '!$C$15</f>
        <v>1.2.1.</v>
      </c>
      <c r="M39" s="1416"/>
      <c r="N39" s="1416"/>
      <c r="O39" s="1416"/>
      <c r="P39" s="1424" t="s">
        <v>751</v>
      </c>
      <c r="Q39" s="1424"/>
      <c r="R39" s="1424"/>
      <c r="S39" s="1424"/>
      <c r="T39" s="1413" t="s">
        <v>0</v>
      </c>
      <c r="U39" s="1413"/>
      <c r="V39" s="1425">
        <f>'[1]PLANILLA DE CALCULOS '!F15</f>
        <v>0</v>
      </c>
      <c r="W39" s="1425"/>
      <c r="X39" s="1425"/>
      <c r="Y39" s="1425"/>
      <c r="Z39" s="1425"/>
      <c r="AA39" s="686" t="str">
        <f>'[1]PLANILLA DE CALCULOS '!G15</f>
        <v>m2 a razon de</v>
      </c>
      <c r="AG39" s="1417">
        <f>'[1]PLANILLA DE CALCULOS '!$H$15</f>
        <v>15399.999999999998</v>
      </c>
      <c r="AH39" s="1417"/>
      <c r="AI39" s="1417"/>
      <c r="AJ39" s="1417"/>
      <c r="AK39" s="1417"/>
      <c r="AL39" s="1417"/>
      <c r="AM39" s="1409" t="str">
        <f>'[1]PLANILLA DE CALCULOS '!I15</f>
        <v>$/m2</v>
      </c>
      <c r="AN39" s="1409"/>
      <c r="AO39" s="1409"/>
      <c r="AP39" s="1426">
        <f>'[1]PLANILLA DE CALCULOS '!$J$15</f>
        <v>0</v>
      </c>
      <c r="AQ39" s="1426"/>
      <c r="AR39" s="1426"/>
      <c r="AS39" s="1426"/>
      <c r="AT39" s="1426"/>
      <c r="AU39" s="1426"/>
      <c r="AV39" s="1426"/>
      <c r="AW39" s="1426"/>
      <c r="BK39" s="720"/>
      <c r="BL39" s="15"/>
      <c r="BM39" s="678"/>
      <c r="BO39" s="679"/>
      <c r="BP39" s="679"/>
      <c r="BQ39" s="679"/>
      <c r="BR39" s="679"/>
      <c r="BS39" s="679"/>
      <c r="BT39" s="679"/>
      <c r="BU39" s="679"/>
      <c r="BV39" s="679"/>
      <c r="BW39" s="679"/>
      <c r="BX39" s="679"/>
      <c r="BY39" s="15"/>
      <c r="BZ39" s="15"/>
      <c r="CP39" s="15"/>
    </row>
    <row r="40" spans="2:94" ht="17.25" customHeight="1">
      <c r="B40" s="730"/>
      <c r="H40" s="1279" t="s">
        <v>13</v>
      </c>
      <c r="I40" s="1279" t="s">
        <v>13</v>
      </c>
      <c r="J40" s="1279" t="s">
        <v>13</v>
      </c>
      <c r="K40" s="1279" t="s">
        <v>13</v>
      </c>
      <c r="L40" s="1416" t="str">
        <f>'[1]PLANILLA DE CALCULOS '!$C$16</f>
        <v>1.2.1.</v>
      </c>
      <c r="M40" s="1416"/>
      <c r="N40" s="1416"/>
      <c r="O40" s="1416"/>
      <c r="P40" s="1424" t="s">
        <v>752</v>
      </c>
      <c r="Q40" s="1424"/>
      <c r="R40" s="1424"/>
      <c r="S40" s="1424"/>
      <c r="T40" s="1413" t="s">
        <v>0</v>
      </c>
      <c r="U40" s="1413"/>
      <c r="V40" s="1425">
        <f>'[1]PLANILLA DE CALCULOS '!$F$16</f>
        <v>0</v>
      </c>
      <c r="W40" s="1425"/>
      <c r="X40" s="1425"/>
      <c r="Y40" s="1425"/>
      <c r="Z40" s="1425"/>
      <c r="AA40" s="686" t="str">
        <f>'[1]PLANILLA DE CALCULOS '!G16</f>
        <v>m2 a razon de</v>
      </c>
      <c r="AG40" s="1417">
        <f>'[1]PLANILLA DE CALCULOS '!$H$16</f>
        <v>15399.999999999998</v>
      </c>
      <c r="AH40" s="1417"/>
      <c r="AI40" s="1417"/>
      <c r="AJ40" s="1417"/>
      <c r="AK40" s="1417"/>
      <c r="AL40" s="1417"/>
      <c r="AM40" s="1409" t="str">
        <f>'[1]PLANILLA DE CALCULOS '!I16</f>
        <v>$/m2</v>
      </c>
      <c r="AN40" s="1409"/>
      <c r="AO40" s="1409"/>
      <c r="AP40" s="1426">
        <f>'[1]PLANILLA DE CALCULOS '!$J$16</f>
        <v>0</v>
      </c>
      <c r="AQ40" s="1426"/>
      <c r="AR40" s="1426"/>
      <c r="AS40" s="1426"/>
      <c r="AT40" s="1426"/>
      <c r="AU40" s="1426"/>
      <c r="AV40" s="1426"/>
      <c r="AW40" s="1426"/>
      <c r="BK40" s="720"/>
      <c r="BL40" s="15"/>
      <c r="BM40" s="678"/>
      <c r="BO40" s="679"/>
      <c r="BP40" s="679"/>
      <c r="BQ40" s="679"/>
      <c r="BR40" s="679"/>
      <c r="BS40" s="679"/>
      <c r="BT40" s="679"/>
      <c r="BU40" s="679"/>
      <c r="BV40" s="679"/>
      <c r="BW40" s="679"/>
      <c r="BX40" s="679"/>
      <c r="BY40" s="15"/>
      <c r="BZ40" s="15"/>
      <c r="CP40" s="15"/>
    </row>
    <row r="41" spans="2:94" ht="10.5" customHeight="1">
      <c r="B41" s="730"/>
      <c r="H41" s="727"/>
      <c r="I41" s="727"/>
      <c r="J41" s="727"/>
      <c r="K41" s="727"/>
      <c r="L41" s="732"/>
      <c r="M41" s="732"/>
      <c r="N41" s="732"/>
      <c r="O41" s="732"/>
      <c r="P41" s="733"/>
      <c r="Q41" s="733"/>
      <c r="R41" s="733"/>
      <c r="S41" s="733"/>
      <c r="T41" s="734"/>
      <c r="U41" s="734"/>
      <c r="V41" s="735"/>
      <c r="W41" s="735"/>
      <c r="X41" s="735"/>
      <c r="Y41" s="735"/>
      <c r="Z41" s="735"/>
      <c r="AA41" s="686"/>
      <c r="AG41" s="736"/>
      <c r="AH41" s="736"/>
      <c r="AI41" s="736"/>
      <c r="AJ41" s="736"/>
      <c r="AK41" s="736"/>
      <c r="AL41" s="736"/>
      <c r="AM41" s="737"/>
      <c r="AN41" s="737"/>
      <c r="AO41" s="737"/>
      <c r="AP41" s="738"/>
      <c r="AQ41" s="738"/>
      <c r="AR41" s="738"/>
      <c r="AS41" s="738"/>
      <c r="AT41" s="738"/>
      <c r="AU41" s="738"/>
      <c r="AV41" s="738"/>
      <c r="AW41" s="738"/>
      <c r="BK41" s="720"/>
      <c r="BL41" s="15"/>
      <c r="BM41" s="678"/>
      <c r="BO41" s="679"/>
      <c r="BP41" s="679"/>
      <c r="BQ41" s="679"/>
      <c r="BR41" s="679"/>
      <c r="BS41" s="679"/>
      <c r="BT41" s="679"/>
      <c r="BU41" s="679"/>
      <c r="BV41" s="679"/>
      <c r="BW41" s="679"/>
      <c r="BX41" s="679"/>
      <c r="BY41" s="15"/>
      <c r="BZ41" s="15"/>
      <c r="CP41" s="15"/>
    </row>
    <row r="42" spans="2:94" ht="22.5" customHeight="1">
      <c r="B42" s="730"/>
      <c r="C42" s="629"/>
      <c r="D42" s="692"/>
      <c r="E42" s="692"/>
      <c r="F42" s="692"/>
      <c r="G42" s="692"/>
      <c r="H42" s="1279" t="str">
        <f>'[2]PLANILLA DE CALCULOS '!B13</f>
        <v>Categ.</v>
      </c>
      <c r="I42" s="1279"/>
      <c r="J42" s="1279"/>
      <c r="K42" s="1279"/>
      <c r="L42" s="1416" t="str">
        <f>'[1]PLANILLA DE CALCULOS '!$C$21</f>
        <v> 0.0</v>
      </c>
      <c r="M42" s="1416"/>
      <c r="N42" s="1416"/>
      <c r="O42" s="1416"/>
      <c r="P42" s="1424" t="str">
        <f>'[2]PLANILLA DE CALCULOS '!D13</f>
        <v>cub.</v>
      </c>
      <c r="Q42" s="1424"/>
      <c r="R42" s="1424"/>
      <c r="S42" s="1424"/>
      <c r="T42" s="1413" t="s">
        <v>0</v>
      </c>
      <c r="U42" s="1413"/>
      <c r="V42" s="1425">
        <f>'[1]PLANILLA DE CALCULOS '!$F$21</f>
        <v>0</v>
      </c>
      <c r="W42" s="1425"/>
      <c r="X42" s="1425"/>
      <c r="Y42" s="1425"/>
      <c r="Z42" s="1425"/>
      <c r="AA42" s="686" t="str">
        <f>'[2]PLANILLA DE CALCULOS '!G13</f>
        <v>m2, a razon de</v>
      </c>
      <c r="AB42" s="692"/>
      <c r="AC42" s="692"/>
      <c r="AD42" s="692"/>
      <c r="AE42" s="692"/>
      <c r="AF42" s="692"/>
      <c r="AG42" s="1417">
        <f>'[1]PLANILLA DE CALCULOS '!$H$21</f>
        <v>0</v>
      </c>
      <c r="AH42" s="1417"/>
      <c r="AI42" s="1417"/>
      <c r="AJ42" s="1417"/>
      <c r="AK42" s="1417"/>
      <c r="AL42" s="1417"/>
      <c r="AM42" s="1409" t="str">
        <f>'[2]PLANILLA DE CALCULOS '!I13</f>
        <v>$/m2</v>
      </c>
      <c r="AN42" s="1409"/>
      <c r="AO42" s="1409"/>
      <c r="AP42" s="1426">
        <f>'[1]PLANILLA DE CALCULOS '!$J$21</f>
        <v>0</v>
      </c>
      <c r="AQ42" s="1426"/>
      <c r="AR42" s="1426"/>
      <c r="AS42" s="1426"/>
      <c r="AT42" s="1426"/>
      <c r="AU42" s="1426"/>
      <c r="AV42" s="1426"/>
      <c r="AW42" s="1426"/>
      <c r="AX42" s="696"/>
      <c r="AY42" s="692"/>
      <c r="AZ42" s="696"/>
      <c r="BA42" s="696"/>
      <c r="BB42" s="731"/>
      <c r="BC42" s="731"/>
      <c r="BD42" s="731"/>
      <c r="BE42" s="696"/>
      <c r="BF42" s="696"/>
      <c r="BG42" s="731"/>
      <c r="BH42" s="731"/>
      <c r="BI42" s="731"/>
      <c r="BJ42" s="692"/>
      <c r="BK42" s="720"/>
      <c r="BL42" s="15"/>
      <c r="BM42" s="678"/>
      <c r="BO42" s="679"/>
      <c r="BP42" s="679"/>
      <c r="BQ42" s="679"/>
      <c r="BR42" s="679"/>
      <c r="BS42" s="679"/>
      <c r="BT42" s="679"/>
      <c r="BU42" s="679"/>
      <c r="BV42" s="679"/>
      <c r="BW42" s="679"/>
      <c r="BX42" s="679"/>
      <c r="BY42" s="15"/>
      <c r="BZ42" s="15"/>
      <c r="CP42" s="15"/>
    </row>
    <row r="43" spans="2:94" ht="17.25" customHeight="1">
      <c r="B43" s="730"/>
      <c r="C43" s="629"/>
      <c r="D43" s="692"/>
      <c r="E43" s="692"/>
      <c r="F43" s="692"/>
      <c r="G43" s="692"/>
      <c r="H43" s="1279" t="str">
        <f>'[2]PLANILLA DE CALCULOS '!B14</f>
        <v>Categ.</v>
      </c>
      <c r="I43" s="1279"/>
      <c r="J43" s="1279"/>
      <c r="K43" s="1279"/>
      <c r="L43" s="1416" t="str">
        <f>'[1]PLANILLA DE CALCULOS '!$C$22</f>
        <v> 0.0</v>
      </c>
      <c r="M43" s="1416"/>
      <c r="N43" s="1416"/>
      <c r="O43" s="1416"/>
      <c r="P43" s="1424" t="str">
        <f>'[2]PLANILLA DE CALCULOS '!D14</f>
        <v>s/cub.</v>
      </c>
      <c r="Q43" s="1424"/>
      <c r="R43" s="1424"/>
      <c r="S43" s="1424"/>
      <c r="T43" s="1413" t="s">
        <v>0</v>
      </c>
      <c r="U43" s="1413"/>
      <c r="V43" s="1425">
        <f>'[1]PLANILLA DE CALCULOS '!$F$22</f>
        <v>0</v>
      </c>
      <c r="W43" s="1425"/>
      <c r="X43" s="1425"/>
      <c r="Y43" s="1425"/>
      <c r="Z43" s="1425"/>
      <c r="AA43" s="686" t="str">
        <f>'[2]PLANILLA DE CALCULOS '!G14</f>
        <v>m2, a razon de</v>
      </c>
      <c r="AB43" s="692"/>
      <c r="AC43" s="692"/>
      <c r="AD43" s="692"/>
      <c r="AE43" s="692"/>
      <c r="AF43" s="692"/>
      <c r="AG43" s="1417">
        <f>'[1]PLANILLA DE CALCULOS '!$H$21</f>
        <v>0</v>
      </c>
      <c r="AH43" s="1417"/>
      <c r="AI43" s="1417"/>
      <c r="AJ43" s="1417"/>
      <c r="AK43" s="1417"/>
      <c r="AL43" s="1417"/>
      <c r="AM43" s="1409" t="str">
        <f>'[2]PLANILLA DE CALCULOS '!I14</f>
        <v>$/m2</v>
      </c>
      <c r="AN43" s="1409"/>
      <c r="AO43" s="1409"/>
      <c r="AP43" s="1426">
        <f>'[1]PLANILLA DE CALCULOS '!$J$22</f>
        <v>0</v>
      </c>
      <c r="AQ43" s="1426"/>
      <c r="AR43" s="1426"/>
      <c r="AS43" s="1426"/>
      <c r="AT43" s="1426"/>
      <c r="AU43" s="1426"/>
      <c r="AV43" s="1426"/>
      <c r="AW43" s="1426"/>
      <c r="AX43" s="696"/>
      <c r="AY43" s="692"/>
      <c r="AZ43" s="696"/>
      <c r="BA43" s="696"/>
      <c r="BB43" s="731"/>
      <c r="BC43" s="731"/>
      <c r="BD43" s="731"/>
      <c r="BE43" s="696"/>
      <c r="BF43" s="696"/>
      <c r="BG43" s="731"/>
      <c r="BH43" s="731"/>
      <c r="BI43" s="731"/>
      <c r="BJ43" s="692"/>
      <c r="BK43" s="720"/>
      <c r="BL43" s="15"/>
      <c r="BM43" s="678"/>
      <c r="BO43" s="679"/>
      <c r="BP43" s="679"/>
      <c r="BQ43" s="679"/>
      <c r="BR43" s="679"/>
      <c r="BS43" s="679"/>
      <c r="BT43" s="679"/>
      <c r="BU43" s="679"/>
      <c r="BV43" s="679"/>
      <c r="BW43" s="679"/>
      <c r="BX43" s="679"/>
      <c r="BY43" s="15"/>
      <c r="BZ43" s="15"/>
      <c r="CP43" s="15"/>
    </row>
    <row r="44" spans="2:94" ht="17.25" customHeight="1">
      <c r="B44" s="730"/>
      <c r="C44" s="629"/>
      <c r="D44" s="692"/>
      <c r="E44" s="692"/>
      <c r="F44" s="692"/>
      <c r="G44" s="692"/>
      <c r="H44" s="1279" t="s">
        <v>13</v>
      </c>
      <c r="I44" s="1279" t="s">
        <v>13</v>
      </c>
      <c r="J44" s="1279" t="s">
        <v>13</v>
      </c>
      <c r="K44" s="1279" t="s">
        <v>13</v>
      </c>
      <c r="L44" s="1416" t="str">
        <f>'[1]PLANILLA DE CALCULOS '!$C$23</f>
        <v> 0.0</v>
      </c>
      <c r="M44" s="1416"/>
      <c r="N44" s="1416"/>
      <c r="O44" s="1416"/>
      <c r="P44" s="1424" t="s">
        <v>751</v>
      </c>
      <c r="Q44" s="1424"/>
      <c r="R44" s="1424"/>
      <c r="S44" s="1424"/>
      <c r="T44" s="1413" t="s">
        <v>0</v>
      </c>
      <c r="U44" s="1413"/>
      <c r="V44" s="1425">
        <f>'[1]PLANILLA DE CALCULOS '!$F$23</f>
        <v>0</v>
      </c>
      <c r="W44" s="1425"/>
      <c r="X44" s="1425"/>
      <c r="Y44" s="1425"/>
      <c r="Z44" s="1425"/>
      <c r="AA44" s="686" t="str">
        <f>'[1]PLANILLA DE CALCULOS '!G23</f>
        <v>m2 a razon de</v>
      </c>
      <c r="AB44" s="692"/>
      <c r="AC44" s="692"/>
      <c r="AD44" s="692"/>
      <c r="AE44" s="692"/>
      <c r="AF44" s="692"/>
      <c r="AG44" s="1417">
        <f>'[1]PLANILLA DE CALCULOS '!$H$23</f>
        <v>0</v>
      </c>
      <c r="AH44" s="1417"/>
      <c r="AI44" s="1417"/>
      <c r="AJ44" s="1417"/>
      <c r="AK44" s="1417"/>
      <c r="AL44" s="1417"/>
      <c r="AM44" s="1409" t="str">
        <f>'[1]PLANILLA DE CALCULOS '!I23</f>
        <v>$/m2</v>
      </c>
      <c r="AN44" s="1409"/>
      <c r="AO44" s="1409"/>
      <c r="AP44" s="1426">
        <f>'[1]PLANILLA DE CALCULOS '!$J$23</f>
        <v>0</v>
      </c>
      <c r="AQ44" s="1426"/>
      <c r="AR44" s="1426"/>
      <c r="AS44" s="1426"/>
      <c r="AT44" s="1426"/>
      <c r="AU44" s="1426"/>
      <c r="AV44" s="1426"/>
      <c r="AW44" s="1426"/>
      <c r="AX44" s="696"/>
      <c r="AY44" s="692"/>
      <c r="AZ44" s="696"/>
      <c r="BA44" s="696"/>
      <c r="BB44" s="731"/>
      <c r="BC44" s="731"/>
      <c r="BD44" s="731"/>
      <c r="BE44" s="696"/>
      <c r="BF44" s="696"/>
      <c r="BG44" s="731"/>
      <c r="BH44" s="731"/>
      <c r="BI44" s="731"/>
      <c r="BJ44" s="692"/>
      <c r="BK44" s="720"/>
      <c r="BL44" s="15"/>
      <c r="BM44" s="678"/>
      <c r="BO44" s="679"/>
      <c r="BP44" s="679"/>
      <c r="BQ44" s="679"/>
      <c r="BR44" s="679"/>
      <c r="BS44" s="679"/>
      <c r="BT44" s="679"/>
      <c r="BU44" s="679"/>
      <c r="BV44" s="679"/>
      <c r="BW44" s="679"/>
      <c r="BX44" s="679"/>
      <c r="BY44" s="15"/>
      <c r="BZ44" s="15"/>
      <c r="CP44" s="15"/>
    </row>
    <row r="45" spans="2:88" ht="21.75" customHeight="1">
      <c r="B45" s="730"/>
      <c r="C45" s="629"/>
      <c r="D45" s="692"/>
      <c r="E45" s="692"/>
      <c r="F45" s="692"/>
      <c r="G45" s="692"/>
      <c r="H45" s="1279" t="s">
        <v>13</v>
      </c>
      <c r="I45" s="1279" t="s">
        <v>13</v>
      </c>
      <c r="J45" s="1279" t="s">
        <v>13</v>
      </c>
      <c r="K45" s="1279" t="s">
        <v>13</v>
      </c>
      <c r="L45" s="1416" t="str">
        <f>'[1]PLANILLA DE CALCULOS '!$C$24</f>
        <v> 0.0</v>
      </c>
      <c r="M45" s="1416"/>
      <c r="N45" s="1416"/>
      <c r="O45" s="1416"/>
      <c r="P45" s="1424" t="s">
        <v>752</v>
      </c>
      <c r="Q45" s="1424"/>
      <c r="R45" s="1424"/>
      <c r="S45" s="1424"/>
      <c r="T45" s="1413" t="s">
        <v>0</v>
      </c>
      <c r="U45" s="1413"/>
      <c r="V45" s="1425">
        <f>'[1]PLANILLA DE CALCULOS '!$F$24</f>
        <v>0</v>
      </c>
      <c r="W45" s="1425"/>
      <c r="X45" s="1425"/>
      <c r="Y45" s="1425"/>
      <c r="Z45" s="1425"/>
      <c r="AA45" s="686" t="str">
        <f>'[1]PLANILLA DE CALCULOS '!G24</f>
        <v>m2 a razon de</v>
      </c>
      <c r="AB45" s="692"/>
      <c r="AC45" s="692"/>
      <c r="AD45" s="692"/>
      <c r="AE45" s="692"/>
      <c r="AF45" s="692"/>
      <c r="AG45" s="1417">
        <f>'[1]PLANILLA DE CALCULOS '!$H$24</f>
        <v>0</v>
      </c>
      <c r="AH45" s="1417"/>
      <c r="AI45" s="1417"/>
      <c r="AJ45" s="1417"/>
      <c r="AK45" s="1417"/>
      <c r="AL45" s="1417"/>
      <c r="AM45" s="1409" t="str">
        <f>'[1]PLANILLA DE CALCULOS '!$I$24</f>
        <v>$/m2</v>
      </c>
      <c r="AN45" s="1409"/>
      <c r="AO45" s="1409"/>
      <c r="AP45" s="1426">
        <f>'[1]PLANILLA DE CALCULOS '!$J$24</f>
        <v>0</v>
      </c>
      <c r="AQ45" s="1426"/>
      <c r="AR45" s="1426"/>
      <c r="AS45" s="1426"/>
      <c r="AT45" s="1426"/>
      <c r="AU45" s="1426"/>
      <c r="AV45" s="1426"/>
      <c r="AW45" s="1426"/>
      <c r="AX45" s="696"/>
      <c r="AY45" s="692"/>
      <c r="AZ45" s="696"/>
      <c r="BA45" s="696"/>
      <c r="BB45" s="731"/>
      <c r="BC45" s="731"/>
      <c r="BD45" s="731"/>
      <c r="BE45" s="696"/>
      <c r="BF45" s="696"/>
      <c r="BG45" s="731"/>
      <c r="BH45" s="731"/>
      <c r="BI45" s="731"/>
      <c r="BJ45" s="692"/>
      <c r="BK45" s="720"/>
      <c r="BL45" s="739"/>
      <c r="BM45" s="679"/>
      <c r="BN45" s="679"/>
      <c r="BO45" s="679"/>
      <c r="BP45" s="679"/>
      <c r="BQ45" s="679"/>
      <c r="BR45" s="679"/>
      <c r="BS45" s="15"/>
      <c r="BT45" s="15"/>
      <c r="CJ45" s="15"/>
    </row>
    <row r="46" spans="2:88" ht="25.5" customHeight="1">
      <c r="B46" s="730"/>
      <c r="C46" s="629"/>
      <c r="D46" s="692"/>
      <c r="E46" s="692"/>
      <c r="F46" s="692"/>
      <c r="G46" s="692" t="s">
        <v>753</v>
      </c>
      <c r="H46" s="727"/>
      <c r="I46" s="727"/>
      <c r="J46" s="727"/>
      <c r="K46" s="727"/>
      <c r="L46" s="1416" t="str">
        <f>'[1]PLANILLA DE CALCULOS '!$C$19</f>
        <v>  </v>
      </c>
      <c r="M46" s="1416"/>
      <c r="N46" s="1416"/>
      <c r="O46" s="1416"/>
      <c r="P46" s="733"/>
      <c r="Q46" s="733"/>
      <c r="R46" s="733"/>
      <c r="S46" s="733"/>
      <c r="T46" s="1413" t="s">
        <v>0</v>
      </c>
      <c r="U46" s="1413"/>
      <c r="V46" s="1425">
        <f>'[1]PLANILLA DE CALCULOS '!$F$19</f>
        <v>0</v>
      </c>
      <c r="W46" s="1425"/>
      <c r="X46" s="1425"/>
      <c r="Y46" s="1425"/>
      <c r="Z46" s="1425"/>
      <c r="AA46" s="686"/>
      <c r="AB46" s="692"/>
      <c r="AC46" s="692"/>
      <c r="AD46" s="692"/>
      <c r="AE46" s="692"/>
      <c r="AF46" s="692"/>
      <c r="AG46" s="1417">
        <f>'[1]PLANILLA DE CALCULOS '!$H$19</f>
        <v>0</v>
      </c>
      <c r="AH46" s="1417"/>
      <c r="AI46" s="1417"/>
      <c r="AJ46" s="1417"/>
      <c r="AK46" s="1417"/>
      <c r="AL46" s="1417"/>
      <c r="AM46" s="737"/>
      <c r="AN46" s="737"/>
      <c r="AO46" s="737"/>
      <c r="AP46" s="1426">
        <f>'[1]PLANILLA DE CALCULOS '!$J$19</f>
        <v>0</v>
      </c>
      <c r="AQ46" s="1426"/>
      <c r="AR46" s="1426"/>
      <c r="AS46" s="1426"/>
      <c r="AT46" s="1426"/>
      <c r="AU46" s="1426"/>
      <c r="AV46" s="1426"/>
      <c r="AW46" s="1426"/>
      <c r="AX46" s="696"/>
      <c r="AY46" s="692"/>
      <c r="AZ46" s="696"/>
      <c r="BA46" s="696"/>
      <c r="BB46" s="731"/>
      <c r="BC46" s="731"/>
      <c r="BD46" s="731"/>
      <c r="BE46" s="696"/>
      <c r="BF46" s="696"/>
      <c r="BG46" s="731"/>
      <c r="BH46" s="731"/>
      <c r="BI46" s="731"/>
      <c r="BJ46" s="692"/>
      <c r="BK46" s="720"/>
      <c r="BL46" s="739"/>
      <c r="BM46" s="679"/>
      <c r="BN46" s="679"/>
      <c r="BO46" s="679"/>
      <c r="BP46" s="679"/>
      <c r="BQ46" s="679"/>
      <c r="BR46" s="679"/>
      <c r="BS46" s="15"/>
      <c r="BT46" s="15"/>
      <c r="CJ46" s="15"/>
    </row>
    <row r="47" spans="2:86" ht="17.25" customHeight="1">
      <c r="B47" s="730"/>
      <c r="C47" s="629"/>
      <c r="D47" s="692"/>
      <c r="E47" s="692"/>
      <c r="F47" s="692"/>
      <c r="G47" s="692"/>
      <c r="H47" s="692"/>
      <c r="I47" s="740"/>
      <c r="J47" s="740"/>
      <c r="K47" s="740"/>
      <c r="L47" s="740"/>
      <c r="M47" s="728"/>
      <c r="N47" s="728"/>
      <c r="O47" s="728"/>
      <c r="P47" s="693"/>
      <c r="Q47" s="729"/>
      <c r="R47" s="661"/>
      <c r="S47" s="661"/>
      <c r="T47" s="661"/>
      <c r="U47" s="693"/>
      <c r="V47" s="693"/>
      <c r="W47" s="693"/>
      <c r="X47" s="661"/>
      <c r="Y47" s="661"/>
      <c r="Z47" s="661"/>
      <c r="AA47" s="661"/>
      <c r="AB47" s="696"/>
      <c r="AC47" s="696"/>
      <c r="AD47" s="696"/>
      <c r="AE47" s="1427" t="s">
        <v>408</v>
      </c>
      <c r="AF47" s="1427"/>
      <c r="AG47" s="1427"/>
      <c r="AH47" s="1427"/>
      <c r="AI47" s="1427"/>
      <c r="AJ47" s="1427"/>
      <c r="AK47" s="692"/>
      <c r="AL47" s="692"/>
      <c r="AM47" s="692"/>
      <c r="AN47" s="692"/>
      <c r="AO47" s="692"/>
      <c r="AP47" s="1428">
        <f>'[1]PLANILLA DE CALCULOS '!$J$26</f>
        <v>3079999.9999999995</v>
      </c>
      <c r="AQ47" s="1428"/>
      <c r="AR47" s="1428"/>
      <c r="AS47" s="1428"/>
      <c r="AT47" s="1428"/>
      <c r="AU47" s="1428"/>
      <c r="AV47" s="1428"/>
      <c r="AW47" s="1428"/>
      <c r="AX47" s="696"/>
      <c r="AY47" s="692"/>
      <c r="AZ47" s="696"/>
      <c r="BA47" s="696"/>
      <c r="BB47" s="731"/>
      <c r="BC47" s="731"/>
      <c r="BD47" s="731"/>
      <c r="BE47" s="696"/>
      <c r="BF47" s="696"/>
      <c r="BG47" s="731"/>
      <c r="BH47" s="731"/>
      <c r="BI47" s="731"/>
      <c r="BJ47" s="692"/>
      <c r="BK47" s="720"/>
      <c r="BL47" s="739"/>
      <c r="BM47" s="679"/>
      <c r="BN47" s="679"/>
      <c r="BO47" s="679"/>
      <c r="BP47" s="679"/>
      <c r="BQ47" s="15"/>
      <c r="BR47" s="15"/>
      <c r="CH47" s="15"/>
    </row>
    <row r="48" spans="2:86" ht="17.25" customHeight="1">
      <c r="B48" s="730"/>
      <c r="C48" s="629"/>
      <c r="D48" s="692"/>
      <c r="E48" s="692"/>
      <c r="F48" s="692"/>
      <c r="G48" s="692"/>
      <c r="H48" s="692"/>
      <c r="I48" s="693" t="str">
        <f>'[2]PLANILLA DE CALCULOS '!B15</f>
        <v> </v>
      </c>
      <c r="J48" s="693"/>
      <c r="K48" s="728"/>
      <c r="L48" s="728"/>
      <c r="M48" s="728"/>
      <c r="N48" s="728"/>
      <c r="O48" s="728"/>
      <c r="P48" s="693"/>
      <c r="Q48" s="729"/>
      <c r="R48" s="661"/>
      <c r="S48" s="661"/>
      <c r="T48" s="661"/>
      <c r="U48" s="693"/>
      <c r="V48" s="693"/>
      <c r="W48" s="693"/>
      <c r="X48" s="661"/>
      <c r="Y48" s="661"/>
      <c r="Z48" s="661"/>
      <c r="AA48" s="661"/>
      <c r="AB48" s="696"/>
      <c r="AC48" s="696"/>
      <c r="AD48" s="696"/>
      <c r="AE48" s="696"/>
      <c r="AF48" s="696"/>
      <c r="AG48" s="696"/>
      <c r="AH48" s="692"/>
      <c r="AI48" s="692"/>
      <c r="AJ48" s="692"/>
      <c r="AK48" s="692"/>
      <c r="AL48" s="692"/>
      <c r="AM48" s="692"/>
      <c r="AN48" s="692"/>
      <c r="AO48" s="692"/>
      <c r="AP48" s="692"/>
      <c r="AQ48" s="692"/>
      <c r="AR48" s="692"/>
      <c r="AS48" s="692"/>
      <c r="AT48" s="692"/>
      <c r="AU48" s="692"/>
      <c r="AV48" s="692"/>
      <c r="AW48" s="731"/>
      <c r="AX48" s="692"/>
      <c r="AY48" s="692"/>
      <c r="AZ48" s="696"/>
      <c r="BA48" s="696"/>
      <c r="BB48" s="731"/>
      <c r="BC48" s="731"/>
      <c r="BD48" s="731"/>
      <c r="BE48" s="696"/>
      <c r="BF48" s="696"/>
      <c r="BG48" s="731"/>
      <c r="BH48" s="731"/>
      <c r="BI48" s="731"/>
      <c r="BJ48" s="692"/>
      <c r="BK48" s="720"/>
      <c r="BL48" s="739"/>
      <c r="BM48" s="679"/>
      <c r="BN48" s="679"/>
      <c r="BO48" s="679"/>
      <c r="BP48" s="679"/>
      <c r="BQ48" s="15"/>
      <c r="BR48" s="15"/>
      <c r="CH48" s="15"/>
    </row>
    <row r="49" spans="2:86" ht="21.75" customHeight="1">
      <c r="B49" s="730"/>
      <c r="C49" s="629"/>
      <c r="D49" s="692"/>
      <c r="E49" s="692"/>
      <c r="F49" s="692"/>
      <c r="G49" s="692"/>
      <c r="H49" s="692"/>
      <c r="I49" s="693"/>
      <c r="J49" s="693"/>
      <c r="K49" s="728"/>
      <c r="L49" s="728"/>
      <c r="M49" s="728"/>
      <c r="N49" s="728"/>
      <c r="O49" s="728"/>
      <c r="P49" s="693"/>
      <c r="V49" s="692"/>
      <c r="W49" s="692"/>
      <c r="X49" s="692"/>
      <c r="Y49" s="692"/>
      <c r="Z49" s="661"/>
      <c r="AA49" s="661"/>
      <c r="AB49" s="696"/>
      <c r="AC49" s="696"/>
      <c r="AD49" s="696"/>
      <c r="AE49" s="696"/>
      <c r="AF49" s="696"/>
      <c r="AG49" s="696"/>
      <c r="AH49" s="692"/>
      <c r="AI49" s="692"/>
      <c r="AJ49" s="692"/>
      <c r="AK49" s="692"/>
      <c r="AL49" s="692"/>
      <c r="AM49" s="692"/>
      <c r="AN49" s="692"/>
      <c r="AO49" s="692"/>
      <c r="AP49" s="692"/>
      <c r="AQ49" s="692"/>
      <c r="AR49" s="692"/>
      <c r="AS49" s="692"/>
      <c r="AT49" s="692"/>
      <c r="AU49" s="692"/>
      <c r="AV49" s="692"/>
      <c r="AW49" s="731"/>
      <c r="AX49" s="696"/>
      <c r="AY49" s="692"/>
      <c r="AZ49" s="696"/>
      <c r="BA49" s="696"/>
      <c r="BB49" s="731"/>
      <c r="BC49" s="731"/>
      <c r="BD49" s="731"/>
      <c r="BE49" s="696"/>
      <c r="BF49" s="696"/>
      <c r="BG49" s="731"/>
      <c r="BH49" s="731"/>
      <c r="BI49" s="731"/>
      <c r="BJ49" s="692"/>
      <c r="BK49" s="720"/>
      <c r="BL49" s="739"/>
      <c r="BM49" s="679"/>
      <c r="BN49" s="679"/>
      <c r="BO49" s="679"/>
      <c r="BP49" s="679"/>
      <c r="BQ49" s="15"/>
      <c r="BR49" s="15"/>
      <c r="CH49" s="15"/>
    </row>
    <row r="50" spans="2:94" ht="17.25" customHeight="1">
      <c r="B50" s="730"/>
      <c r="C50" s="629"/>
      <c r="D50" s="52"/>
      <c r="E50" s="52"/>
      <c r="F50" s="52"/>
      <c r="G50" s="52"/>
      <c r="H50" s="52"/>
      <c r="I50" s="693"/>
      <c r="J50" s="693"/>
      <c r="K50" s="728"/>
      <c r="L50" s="728"/>
      <c r="M50" s="728"/>
      <c r="N50" s="728"/>
      <c r="O50" s="728"/>
      <c r="P50" s="693"/>
      <c r="Q50" s="729"/>
      <c r="R50" s="661"/>
      <c r="S50" s="661"/>
      <c r="T50" s="661"/>
      <c r="U50" s="693"/>
      <c r="V50" s="693"/>
      <c r="W50" s="693"/>
      <c r="X50" s="661"/>
      <c r="Y50" s="1429">
        <f>'[1]PLANILLA DE CALCULOS '!$I$34</f>
        <v>3079999.9999999995</v>
      </c>
      <c r="Z50" s="1429"/>
      <c r="AA50" s="1429"/>
      <c r="AB50" s="1429"/>
      <c r="AC50" s="1429"/>
      <c r="AD50" s="1429"/>
      <c r="AE50" s="1429"/>
      <c r="AF50" s="1429"/>
      <c r="AG50" s="692"/>
      <c r="AH50" s="692"/>
      <c r="AI50" s="52"/>
      <c r="AJ50" s="52"/>
      <c r="AK50" s="52"/>
      <c r="AL50" s="52"/>
      <c r="AM50" s="52"/>
      <c r="AN50" s="52"/>
      <c r="AO50" s="692"/>
      <c r="AP50" s="692"/>
      <c r="AQ50" s="731"/>
      <c r="AR50" s="696"/>
      <c r="AS50" s="692"/>
      <c r="AT50" s="696"/>
      <c r="AU50" s="696"/>
      <c r="AV50" s="731"/>
      <c r="AW50" s="731"/>
      <c r="AX50" s="731"/>
      <c r="AY50" s="696"/>
      <c r="AZ50" s="696"/>
      <c r="BA50" s="731"/>
      <c r="BB50" s="731"/>
      <c r="BC50" s="731"/>
      <c r="BD50" s="692"/>
      <c r="BE50" s="684"/>
      <c r="BF50" s="26"/>
      <c r="BG50" s="691"/>
      <c r="BI50" s="739"/>
      <c r="BJ50" s="741"/>
      <c r="BK50" s="742"/>
      <c r="BL50" s="15"/>
      <c r="BM50" s="678"/>
      <c r="BO50" s="679"/>
      <c r="BP50" s="679"/>
      <c r="BQ50" s="679"/>
      <c r="BR50" s="679"/>
      <c r="BS50" s="679"/>
      <c r="BT50" s="679"/>
      <c r="BU50" s="679"/>
      <c r="BV50" s="679"/>
      <c r="BW50" s="679"/>
      <c r="BX50" s="679"/>
      <c r="BY50" s="15"/>
      <c r="BZ50" s="15"/>
      <c r="CP50" s="15"/>
    </row>
    <row r="51" spans="2:94" ht="24.75" customHeight="1">
      <c r="B51" s="730"/>
      <c r="C51" s="629"/>
      <c r="D51" s="52"/>
      <c r="E51" s="52"/>
      <c r="F51" s="52"/>
      <c r="G51" s="52"/>
      <c r="H51" s="52"/>
      <c r="I51" s="693"/>
      <c r="J51" s="693"/>
      <c r="K51" s="728"/>
      <c r="L51" s="728"/>
      <c r="M51" s="728"/>
      <c r="N51" s="728"/>
      <c r="O51" s="728"/>
      <c r="P51" s="693"/>
      <c r="Q51" s="729"/>
      <c r="R51" s="661"/>
      <c r="S51" s="661"/>
      <c r="T51" s="661"/>
      <c r="U51" s="693"/>
      <c r="V51" s="693"/>
      <c r="W51" s="693"/>
      <c r="X51" s="661"/>
      <c r="Y51" s="743"/>
      <c r="Z51" s="743"/>
      <c r="AA51" s="743"/>
      <c r="AB51" s="743"/>
      <c r="AC51" s="743"/>
      <c r="AD51" s="743"/>
      <c r="AE51" s="743"/>
      <c r="AF51" s="743"/>
      <c r="AG51" s="692"/>
      <c r="AH51" s="692"/>
      <c r="AI51" s="52"/>
      <c r="AJ51" s="52"/>
      <c r="AK51" s="52"/>
      <c r="AL51" s="52"/>
      <c r="AM51" s="52"/>
      <c r="AN51" s="52"/>
      <c r="AO51" s="692"/>
      <c r="AP51" s="692"/>
      <c r="AQ51" s="731"/>
      <c r="AR51" s="696"/>
      <c r="AS51" s="692"/>
      <c r="AT51" s="696"/>
      <c r="AU51" s="696"/>
      <c r="AV51" s="731"/>
      <c r="AW51" s="731"/>
      <c r="AX51" s="731"/>
      <c r="AY51" s="696"/>
      <c r="AZ51" s="696"/>
      <c r="BA51" s="731"/>
      <c r="BB51" s="731"/>
      <c r="BC51" s="731"/>
      <c r="BD51" s="692"/>
      <c r="BE51" s="684"/>
      <c r="BF51" s="26"/>
      <c r="BG51" s="691"/>
      <c r="BI51" s="739"/>
      <c r="BJ51" s="741"/>
      <c r="BK51" s="742"/>
      <c r="BL51" s="744"/>
      <c r="BM51" s="745"/>
      <c r="BN51" s="745"/>
      <c r="BO51" s="745"/>
      <c r="BP51" s="745"/>
      <c r="BQ51" s="745"/>
      <c r="BR51" s="745"/>
      <c r="BS51" s="745"/>
      <c r="BT51" s="745"/>
      <c r="BU51" s="745"/>
      <c r="BV51" s="745"/>
      <c r="BW51" s="745"/>
      <c r="BX51" s="745"/>
      <c r="BY51" s="745"/>
      <c r="BZ51" s="745"/>
      <c r="CA51" s="745"/>
      <c r="CP51" s="15"/>
    </row>
    <row r="52" spans="2:94" ht="17.25" customHeight="1">
      <c r="B52" s="730"/>
      <c r="C52" s="629"/>
      <c r="D52" s="52"/>
      <c r="E52" s="52"/>
      <c r="F52" s="52"/>
      <c r="G52" s="52"/>
      <c r="I52" s="746"/>
      <c r="J52" s="1413" t="s">
        <v>18</v>
      </c>
      <c r="K52" s="1413"/>
      <c r="L52" s="1414">
        <f>'[1]PLANILLA DE CALCULOS '!$E$35</f>
        <v>1.7</v>
      </c>
      <c r="M52" s="1414"/>
      <c r="N52" s="1414"/>
      <c r="O52" s="747" t="s">
        <v>19</v>
      </c>
      <c r="P52" s="1430" t="s">
        <v>3</v>
      </c>
      <c r="Q52" s="1430"/>
      <c r="R52" s="1430"/>
      <c r="S52" s="1430"/>
      <c r="T52" s="1430"/>
      <c r="W52" s="693"/>
      <c r="X52" s="661"/>
      <c r="Y52" s="1416">
        <f>'[1]PLANILLA DE CALCULOS '!$I$35</f>
        <v>1100000</v>
      </c>
      <c r="Z52" s="1416"/>
      <c r="AA52" s="1416"/>
      <c r="AB52" s="1416"/>
      <c r="AC52" s="1416"/>
      <c r="AD52" s="1416"/>
      <c r="AE52" s="1416"/>
      <c r="AF52" s="1416"/>
      <c r="AG52" s="1416">
        <f>'[1]PLANILLA DE CALCULOS '!$K$35</f>
        <v>18700</v>
      </c>
      <c r="AH52" s="1416"/>
      <c r="AI52" s="1416"/>
      <c r="AJ52" s="1416"/>
      <c r="AK52" s="1416"/>
      <c r="AL52" s="1416"/>
      <c r="AM52" s="692"/>
      <c r="AN52" s="692"/>
      <c r="AO52" s="731"/>
      <c r="AP52" s="696"/>
      <c r="AQ52" s="692"/>
      <c r="AR52" s="696"/>
      <c r="AS52" s="696"/>
      <c r="AT52" s="731"/>
      <c r="AU52" s="731"/>
      <c r="AV52" s="731"/>
      <c r="AW52" s="696"/>
      <c r="AX52" s="696"/>
      <c r="AY52" s="731"/>
      <c r="AZ52" s="731"/>
      <c r="BA52" s="731"/>
      <c r="BB52" s="692"/>
      <c r="BC52" s="684"/>
      <c r="BD52" s="26"/>
      <c r="BE52" s="691"/>
      <c r="BF52" s="52"/>
      <c r="BG52" s="741"/>
      <c r="BH52" s="739"/>
      <c r="BI52" s="739"/>
      <c r="BJ52" s="741"/>
      <c r="BK52" s="742"/>
      <c r="BL52" s="15"/>
      <c r="BM52" s="678"/>
      <c r="BO52" s="679"/>
      <c r="BP52" s="679"/>
      <c r="BQ52" s="679"/>
      <c r="BR52" s="679"/>
      <c r="BS52" s="679"/>
      <c r="BT52" s="679"/>
      <c r="BU52" s="679"/>
      <c r="BV52" s="679"/>
      <c r="BW52" s="679"/>
      <c r="BX52" s="679"/>
      <c r="BY52" s="15"/>
      <c r="BZ52" s="15"/>
      <c r="CP52" s="15"/>
    </row>
    <row r="53" spans="2:94" ht="27.75" customHeight="1">
      <c r="B53" s="730"/>
      <c r="C53" s="629"/>
      <c r="D53" s="52"/>
      <c r="E53" s="746"/>
      <c r="F53" s="746"/>
      <c r="G53" s="746"/>
      <c r="I53" s="693"/>
      <c r="J53" s="1413" t="s">
        <v>18</v>
      </c>
      <c r="K53" s="1413"/>
      <c r="L53" s="1414">
        <f>'[1]PLANILLA DE CALCULOS '!$E$36</f>
        <v>1.6</v>
      </c>
      <c r="M53" s="1414"/>
      <c r="N53" s="1414"/>
      <c r="O53" s="747" t="s">
        <v>19</v>
      </c>
      <c r="P53" s="1415" t="s">
        <v>754</v>
      </c>
      <c r="Q53" s="1415"/>
      <c r="R53" s="1415"/>
      <c r="S53" s="1415"/>
      <c r="T53" s="1415"/>
      <c r="U53" s="1415"/>
      <c r="V53" s="1415"/>
      <c r="W53" s="1415"/>
      <c r="X53" s="1415"/>
      <c r="Y53" s="1416">
        <f>'[1]PLANILLA DE CALCULOS '!$I$36</f>
        <v>1979999.9999999995</v>
      </c>
      <c r="Z53" s="1416"/>
      <c r="AA53" s="1416"/>
      <c r="AB53" s="1416"/>
      <c r="AC53" s="1416"/>
      <c r="AD53" s="1416"/>
      <c r="AE53" s="1416"/>
      <c r="AF53" s="1416"/>
      <c r="AG53" s="1417">
        <f>'[1]PLANILLA DE CALCULOS '!$K$36</f>
        <v>31679.999999999993</v>
      </c>
      <c r="AH53" s="1417"/>
      <c r="AI53" s="1417"/>
      <c r="AJ53" s="1417"/>
      <c r="AK53" s="1417"/>
      <c r="AL53" s="1417"/>
      <c r="AM53" s="692"/>
      <c r="AN53" s="692"/>
      <c r="AO53" s="731"/>
      <c r="AP53" s="696"/>
      <c r="AQ53" s="692"/>
      <c r="AR53" s="696"/>
      <c r="AS53" s="696"/>
      <c r="AT53" s="731"/>
      <c r="AU53" s="731"/>
      <c r="AV53" s="731"/>
      <c r="AW53" s="696"/>
      <c r="AX53" s="696"/>
      <c r="AY53" s="731"/>
      <c r="AZ53" s="731"/>
      <c r="BA53" s="731"/>
      <c r="BB53" s="692"/>
      <c r="BC53" s="684"/>
      <c r="BD53" s="26"/>
      <c r="BE53" s="691"/>
      <c r="BF53" s="52"/>
      <c r="BG53" s="741"/>
      <c r="BH53" s="739"/>
      <c r="BI53" s="739"/>
      <c r="BJ53" s="741"/>
      <c r="BK53" s="742"/>
      <c r="BL53" s="15"/>
      <c r="BM53" s="678"/>
      <c r="BO53" s="679"/>
      <c r="BP53" s="679"/>
      <c r="BQ53" s="679"/>
      <c r="BR53" s="679"/>
      <c r="BS53" s="679"/>
      <c r="BT53" s="679"/>
      <c r="BU53" s="679"/>
      <c r="BV53" s="679"/>
      <c r="BW53" s="679"/>
      <c r="BX53" s="679"/>
      <c r="BY53" s="15"/>
      <c r="BZ53" s="15"/>
      <c r="CP53" s="15"/>
    </row>
    <row r="54" spans="2:94" ht="25.5" customHeight="1">
      <c r="B54" s="730"/>
      <c r="C54" s="629"/>
      <c r="D54" s="692"/>
      <c r="E54" s="692"/>
      <c r="F54" s="692"/>
      <c r="G54" s="692"/>
      <c r="H54" s="692"/>
      <c r="I54" s="693"/>
      <c r="J54" s="693"/>
      <c r="K54" s="728"/>
      <c r="L54" s="728"/>
      <c r="M54" s="728"/>
      <c r="N54" s="728"/>
      <c r="O54" s="728"/>
      <c r="P54" s="693"/>
      <c r="Q54" s="729"/>
      <c r="R54" s="661"/>
      <c r="S54" s="52"/>
      <c r="T54" s="52"/>
      <c r="U54" s="52"/>
      <c r="V54" s="52"/>
      <c r="W54" s="52"/>
      <c r="X54" s="661"/>
      <c r="Y54" s="1418" t="s">
        <v>408</v>
      </c>
      <c r="Z54" s="1418"/>
      <c r="AA54" s="1418"/>
      <c r="AB54" s="1418"/>
      <c r="AC54" s="1418"/>
      <c r="AD54" s="215"/>
      <c r="AE54" s="215"/>
      <c r="AF54" s="215"/>
      <c r="AG54" s="1419">
        <f>'[1]PLANILLA DE CALCULOS '!$K$37</f>
        <v>50379.99999999999</v>
      </c>
      <c r="AH54" s="1419"/>
      <c r="AI54" s="1419"/>
      <c r="AJ54" s="1419"/>
      <c r="AK54" s="1419"/>
      <c r="AL54" s="1419"/>
      <c r="AM54" s="692"/>
      <c r="AN54" s="692"/>
      <c r="AO54" s="731"/>
      <c r="AP54" s="696"/>
      <c r="AQ54" s="692"/>
      <c r="AR54" s="696"/>
      <c r="AS54" s="696"/>
      <c r="AT54" s="731"/>
      <c r="AU54" s="731"/>
      <c r="AV54" s="731"/>
      <c r="AW54" s="696"/>
      <c r="AX54" s="696"/>
      <c r="AY54" s="731"/>
      <c r="AZ54" s="731"/>
      <c r="BA54" s="731"/>
      <c r="BB54" s="692"/>
      <c r="BC54" s="684"/>
      <c r="BD54" s="26"/>
      <c r="BE54" s="678"/>
      <c r="BG54" s="739"/>
      <c r="BH54" s="739"/>
      <c r="BI54" s="739"/>
      <c r="BJ54" s="741"/>
      <c r="BK54" s="742"/>
      <c r="BL54" s="15"/>
      <c r="BM54" s="678"/>
      <c r="BO54" s="679"/>
      <c r="BP54" s="679"/>
      <c r="BQ54" s="679"/>
      <c r="BR54" s="679"/>
      <c r="BS54" s="679"/>
      <c r="BT54" s="679"/>
      <c r="BU54" s="679"/>
      <c r="BV54" s="679"/>
      <c r="BW54" s="679"/>
      <c r="BX54" s="679"/>
      <c r="BY54" s="15"/>
      <c r="BZ54" s="15"/>
      <c r="CP54" s="15"/>
    </row>
    <row r="55" spans="2:94" ht="17.25" customHeight="1">
      <c r="B55" s="730"/>
      <c r="C55" s="629"/>
      <c r="D55" s="692"/>
      <c r="E55" s="692"/>
      <c r="F55" s="692"/>
      <c r="G55" s="692"/>
      <c r="H55" s="692"/>
      <c r="I55" s="693"/>
      <c r="J55" s="693"/>
      <c r="K55" s="728"/>
      <c r="L55" s="728"/>
      <c r="M55" s="728"/>
      <c r="N55" s="728"/>
      <c r="O55" s="728"/>
      <c r="Y55" s="661"/>
      <c r="Z55" s="661"/>
      <c r="AA55" s="661"/>
      <c r="AB55" s="696"/>
      <c r="AC55" s="696"/>
      <c r="AD55" s="696"/>
      <c r="AE55" s="696"/>
      <c r="AF55" s="696"/>
      <c r="AG55" s="696"/>
      <c r="AH55" s="692"/>
      <c r="AI55" s="692"/>
      <c r="AJ55" s="692"/>
      <c r="AK55" s="692"/>
      <c r="AL55" s="692"/>
      <c r="AM55" s="692"/>
      <c r="AN55" s="692"/>
      <c r="AO55" s="692"/>
      <c r="AP55" s="692"/>
      <c r="AQ55" s="692"/>
      <c r="AR55" s="692"/>
      <c r="AS55" s="692"/>
      <c r="AT55" s="692"/>
      <c r="AU55" s="692"/>
      <c r="AV55" s="692"/>
      <c r="AW55" s="731"/>
      <c r="AX55" s="696"/>
      <c r="AY55" s="692"/>
      <c r="AZ55" s="696"/>
      <c r="BA55" s="696"/>
      <c r="BB55" s="731"/>
      <c r="BC55" s="731"/>
      <c r="BD55" s="731"/>
      <c r="BE55" s="696"/>
      <c r="BF55" s="696"/>
      <c r="BG55" s="731"/>
      <c r="BH55" s="731"/>
      <c r="BI55" s="731"/>
      <c r="BJ55" s="692"/>
      <c r="BK55" s="720"/>
      <c r="BL55" s="15"/>
      <c r="BM55" s="678"/>
      <c r="BO55" s="679"/>
      <c r="BP55" s="679"/>
      <c r="BQ55" s="679"/>
      <c r="BR55" s="679"/>
      <c r="BS55" s="679"/>
      <c r="BT55" s="679"/>
      <c r="BU55" s="679"/>
      <c r="BV55" s="679"/>
      <c r="BW55" s="679"/>
      <c r="BX55" s="679"/>
      <c r="BY55" s="15"/>
      <c r="BZ55" s="15"/>
      <c r="CP55" s="15"/>
    </row>
    <row r="56" spans="2:94" ht="29.25" customHeight="1">
      <c r="B56" s="730"/>
      <c r="C56" s="1420" t="s">
        <v>755</v>
      </c>
      <c r="D56" s="1420"/>
      <c r="E56" s="1420"/>
      <c r="F56" s="1420"/>
      <c r="G56" s="1420"/>
      <c r="H56" s="1420"/>
      <c r="I56" s="1420"/>
      <c r="J56" s="1420"/>
      <c r="K56" s="1420"/>
      <c r="L56" s="1420"/>
      <c r="M56" s="1420"/>
      <c r="N56" s="1420"/>
      <c r="O56" s="1420"/>
      <c r="P56" s="1420"/>
      <c r="Q56" s="1420"/>
      <c r="R56" s="1420"/>
      <c r="S56" s="1420"/>
      <c r="T56" s="1420"/>
      <c r="U56" s="1420"/>
      <c r="V56" s="1420"/>
      <c r="W56" s="1420"/>
      <c r="X56" s="1420"/>
      <c r="Y56" s="1420"/>
      <c r="Z56" s="1420"/>
      <c r="AA56" s="1420"/>
      <c r="AB56" s="1420"/>
      <c r="AC56" s="1420"/>
      <c r="AD56" s="1420"/>
      <c r="AE56" s="1420"/>
      <c r="AF56" s="1420"/>
      <c r="AG56" s="1420"/>
      <c r="AH56" s="1421">
        <f>'[1]INGRESO DE DATOS'!$G$108</f>
        <v>0</v>
      </c>
      <c r="AI56" s="1421"/>
      <c r="AJ56" s="1421"/>
      <c r="AK56" s="1421"/>
      <c r="AL56" s="1421"/>
      <c r="AM56" s="1421"/>
      <c r="AN56" s="1421"/>
      <c r="AO56" s="1421"/>
      <c r="AP56" s="1421"/>
      <c r="AQ56" s="1421"/>
      <c r="AR56" s="1421"/>
      <c r="AS56" s="748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749"/>
      <c r="BL56" s="15"/>
      <c r="BM56" s="678"/>
      <c r="BO56" s="679"/>
      <c r="BP56" s="679"/>
      <c r="BQ56" s="679"/>
      <c r="BR56" s="679"/>
      <c r="BS56" s="679"/>
      <c r="BT56" s="679"/>
      <c r="BU56" s="679"/>
      <c r="BV56" s="679"/>
      <c r="BW56" s="679"/>
      <c r="BX56" s="679"/>
      <c r="BY56" s="15"/>
      <c r="BZ56" s="15"/>
      <c r="CP56" s="15"/>
    </row>
    <row r="57" spans="2:94" ht="17.25" customHeight="1">
      <c r="B57" s="730"/>
      <c r="C57" s="629"/>
      <c r="D57" s="692"/>
      <c r="E57" s="692"/>
      <c r="F57" s="692"/>
      <c r="G57" s="692"/>
      <c r="H57" s="692"/>
      <c r="I57" s="693"/>
      <c r="J57" s="693"/>
      <c r="K57" s="728"/>
      <c r="L57" s="728"/>
      <c r="M57" s="728"/>
      <c r="N57" s="728"/>
      <c r="O57" s="728"/>
      <c r="P57" s="693"/>
      <c r="Q57" s="729"/>
      <c r="R57" s="661"/>
      <c r="S57" s="661"/>
      <c r="T57" s="661"/>
      <c r="U57" s="693"/>
      <c r="V57" s="693"/>
      <c r="W57" s="693"/>
      <c r="AI57" s="692"/>
      <c r="AJ57" s="692"/>
      <c r="AK57" s="692"/>
      <c r="AL57" s="692"/>
      <c r="AM57" s="692"/>
      <c r="AN57" s="692"/>
      <c r="AO57" s="692"/>
      <c r="AP57" s="692"/>
      <c r="AQ57" s="692"/>
      <c r="AR57" s="692"/>
      <c r="AS57" s="692"/>
      <c r="AT57" s="692"/>
      <c r="AU57" s="692"/>
      <c r="AV57" s="692"/>
      <c r="AW57" s="731"/>
      <c r="AX57" s="696"/>
      <c r="AY57" s="692"/>
      <c r="AZ57" s="696"/>
      <c r="BA57" s="696"/>
      <c r="BB57" s="731"/>
      <c r="BC57" s="731"/>
      <c r="BD57" s="731"/>
      <c r="BE57" s="696"/>
      <c r="BF57" s="696"/>
      <c r="BG57" s="731"/>
      <c r="BH57" s="731"/>
      <c r="BI57" s="731"/>
      <c r="BJ57" s="692"/>
      <c r="BK57" s="720"/>
      <c r="BL57" s="15"/>
      <c r="BM57" s="678"/>
      <c r="BO57" s="679"/>
      <c r="BP57" s="679"/>
      <c r="BQ57" s="679"/>
      <c r="BR57" s="679"/>
      <c r="BS57" s="679"/>
      <c r="BT57" s="679"/>
      <c r="BU57" s="679"/>
      <c r="BV57" s="679"/>
      <c r="BW57" s="679"/>
      <c r="BX57" s="679"/>
      <c r="BY57" s="15"/>
      <c r="BZ57" s="15"/>
      <c r="CP57" s="15"/>
    </row>
    <row r="58" spans="2:94" ht="17.25" customHeight="1">
      <c r="B58" s="730"/>
      <c r="C58" s="629"/>
      <c r="D58" s="692"/>
      <c r="E58" s="750" t="s">
        <v>756</v>
      </c>
      <c r="F58" s="1422" t="s">
        <v>757</v>
      </c>
      <c r="G58" s="1422"/>
      <c r="H58" s="1422"/>
      <c r="I58" s="1422"/>
      <c r="J58" s="1423" t="str">
        <f>'[1]INGRESO DE DATOS'!$B$110</f>
        <v>cincuenta mil trescientos ochenta pesos</v>
      </c>
      <c r="K58" s="1423"/>
      <c r="L58" s="1423"/>
      <c r="M58" s="1423"/>
      <c r="N58" s="1423"/>
      <c r="O58" s="1423"/>
      <c r="P58" s="1423"/>
      <c r="Q58" s="1423"/>
      <c r="R58" s="1423"/>
      <c r="S58" s="1423"/>
      <c r="T58" s="1423"/>
      <c r="U58" s="1423"/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1423"/>
      <c r="AJ58" s="1423"/>
      <c r="AK58" s="1423"/>
      <c r="AL58" s="1423"/>
      <c r="AM58" s="1423"/>
      <c r="AN58" s="1423"/>
      <c r="AO58" s="1423"/>
      <c r="AP58" s="1423"/>
      <c r="AQ58" s="1423"/>
      <c r="AR58" s="1423"/>
      <c r="AS58" s="1423"/>
      <c r="AT58" s="1423"/>
      <c r="AU58" s="1423"/>
      <c r="AV58" s="1423"/>
      <c r="AW58" s="1423"/>
      <c r="AX58" s="1423"/>
      <c r="AY58" s="1423"/>
      <c r="AZ58" s="1423"/>
      <c r="BA58" s="1423"/>
      <c r="BB58" s="1423"/>
      <c r="BC58" s="1423"/>
      <c r="BD58" s="1423"/>
      <c r="BE58" s="751" t="s">
        <v>758</v>
      </c>
      <c r="BF58" s="696"/>
      <c r="BG58" s="731"/>
      <c r="BH58" s="731"/>
      <c r="BI58" s="731"/>
      <c r="BJ58" s="692"/>
      <c r="BK58" s="720"/>
      <c r="BL58" s="15"/>
      <c r="BM58" s="678"/>
      <c r="BO58" s="679"/>
      <c r="BP58" s="679"/>
      <c r="BQ58" s="679"/>
      <c r="BR58" s="679"/>
      <c r="BS58" s="679"/>
      <c r="BT58" s="679"/>
      <c r="BU58" s="679"/>
      <c r="BV58" s="679"/>
      <c r="BW58" s="679"/>
      <c r="BX58" s="679"/>
      <c r="BY58" s="15"/>
      <c r="BZ58" s="15"/>
      <c r="CP58" s="15"/>
    </row>
    <row r="59" spans="2:94" ht="9" customHeight="1">
      <c r="B59" s="730"/>
      <c r="C59" s="629"/>
      <c r="D59" s="692"/>
      <c r="E59" s="692"/>
      <c r="F59" s="692"/>
      <c r="G59" s="692"/>
      <c r="H59" s="692"/>
      <c r="I59" s="693"/>
      <c r="J59" s="693"/>
      <c r="K59" s="728"/>
      <c r="L59" s="728"/>
      <c r="M59" s="728"/>
      <c r="N59" s="728"/>
      <c r="O59" s="728"/>
      <c r="P59" s="693"/>
      <c r="Q59" s="729"/>
      <c r="R59" s="661"/>
      <c r="S59" s="661"/>
      <c r="T59" s="661"/>
      <c r="U59" s="693"/>
      <c r="V59" s="693"/>
      <c r="W59" s="693"/>
      <c r="X59" s="661"/>
      <c r="Y59" s="661"/>
      <c r="Z59" s="661"/>
      <c r="AA59" s="661"/>
      <c r="AB59" s="696"/>
      <c r="AC59" s="696"/>
      <c r="AD59" s="696"/>
      <c r="AE59" s="696"/>
      <c r="AF59" s="696"/>
      <c r="AG59" s="696"/>
      <c r="AH59" s="692"/>
      <c r="AI59" s="692"/>
      <c r="AJ59" s="692"/>
      <c r="AK59" s="692"/>
      <c r="AL59" s="692"/>
      <c r="AM59" s="692"/>
      <c r="AN59" s="692"/>
      <c r="AO59" s="692"/>
      <c r="AP59" s="692"/>
      <c r="AQ59" s="692"/>
      <c r="AR59" s="692"/>
      <c r="AS59" s="692"/>
      <c r="AT59" s="692"/>
      <c r="AU59" s="692"/>
      <c r="AV59" s="692"/>
      <c r="AW59" s="731"/>
      <c r="AX59" s="696"/>
      <c r="AY59" s="692"/>
      <c r="AZ59" s="696"/>
      <c r="BA59" s="696"/>
      <c r="BB59" s="731"/>
      <c r="BC59" s="731"/>
      <c r="BD59" s="731"/>
      <c r="BE59" s="696"/>
      <c r="BF59" s="696"/>
      <c r="BG59" s="731"/>
      <c r="BH59" s="731"/>
      <c r="BI59" s="731"/>
      <c r="BJ59" s="692"/>
      <c r="BK59" s="720"/>
      <c r="BL59" s="15"/>
      <c r="BM59" s="678"/>
      <c r="BO59" s="679"/>
      <c r="BP59" s="679"/>
      <c r="BQ59" s="679"/>
      <c r="BR59" s="679"/>
      <c r="BS59" s="679"/>
      <c r="BT59" s="679"/>
      <c r="BU59" s="679"/>
      <c r="BV59" s="679"/>
      <c r="BW59" s="679"/>
      <c r="BX59" s="679"/>
      <c r="BY59" s="15"/>
      <c r="BZ59" s="15"/>
      <c r="CP59" s="15"/>
    </row>
    <row r="60" spans="2:94" ht="17.25" customHeight="1">
      <c r="B60" s="730"/>
      <c r="C60" s="629"/>
      <c r="D60" s="692"/>
      <c r="E60" s="692"/>
      <c r="F60" s="692"/>
      <c r="G60" s="692"/>
      <c r="H60" s="692"/>
      <c r="I60" s="693"/>
      <c r="J60" s="693"/>
      <c r="K60" s="728"/>
      <c r="L60" s="728"/>
      <c r="M60" s="728"/>
      <c r="N60" s="728"/>
      <c r="O60" s="728"/>
      <c r="P60" s="693"/>
      <c r="Q60" s="729"/>
      <c r="R60" s="661"/>
      <c r="S60" s="661"/>
      <c r="T60" s="661"/>
      <c r="U60" s="693"/>
      <c r="V60" s="693"/>
      <c r="W60" s="693"/>
      <c r="X60" s="661"/>
      <c r="Y60" s="661"/>
      <c r="Z60" s="661"/>
      <c r="AA60" s="661"/>
      <c r="AB60" s="696"/>
      <c r="AC60" s="696"/>
      <c r="AD60" s="696"/>
      <c r="AE60" s="696"/>
      <c r="AF60" s="696"/>
      <c r="AG60" s="696"/>
      <c r="AH60" s="692"/>
      <c r="AI60" s="692"/>
      <c r="AJ60" s="692"/>
      <c r="AK60" s="692"/>
      <c r="AL60" s="692"/>
      <c r="AM60" s="692"/>
      <c r="AN60" s="692"/>
      <c r="AO60" s="692"/>
      <c r="AP60" s="692"/>
      <c r="AQ60" s="692"/>
      <c r="AR60" s="692"/>
      <c r="AS60" s="692"/>
      <c r="AT60" s="692"/>
      <c r="AU60" s="692"/>
      <c r="AV60" s="692"/>
      <c r="AW60" s="731"/>
      <c r="AX60" s="696"/>
      <c r="AY60" s="692"/>
      <c r="AZ60" s="696"/>
      <c r="BA60" s="696"/>
      <c r="BB60" s="731"/>
      <c r="BC60" s="731"/>
      <c r="BD60" s="731"/>
      <c r="BE60" s="696"/>
      <c r="BF60" s="696"/>
      <c r="BG60" s="731"/>
      <c r="BH60" s="731"/>
      <c r="BI60" s="731"/>
      <c r="BJ60" s="692"/>
      <c r="BK60" s="720"/>
      <c r="BL60" s="15"/>
      <c r="BM60" s="678"/>
      <c r="BO60" s="679"/>
      <c r="BP60" s="679"/>
      <c r="BQ60" s="679"/>
      <c r="BR60" s="679"/>
      <c r="BS60" s="679"/>
      <c r="BT60" s="679"/>
      <c r="BU60" s="679"/>
      <c r="BV60" s="679"/>
      <c r="BW60" s="679"/>
      <c r="BX60" s="679"/>
      <c r="BY60" s="15"/>
      <c r="BZ60" s="15"/>
      <c r="CP60" s="15"/>
    </row>
    <row r="61" spans="2:94" ht="17.25" customHeight="1">
      <c r="B61" s="730"/>
      <c r="C61" s="629"/>
      <c r="D61" s="692"/>
      <c r="E61" s="692"/>
      <c r="F61" s="692"/>
      <c r="G61" s="692"/>
      <c r="H61" s="692"/>
      <c r="I61" s="693"/>
      <c r="J61" s="693"/>
      <c r="K61" s="728"/>
      <c r="L61" s="728"/>
      <c r="M61" s="728"/>
      <c r="N61" s="728"/>
      <c r="O61" s="728"/>
      <c r="P61" s="693"/>
      <c r="Q61" s="729"/>
      <c r="R61" s="661"/>
      <c r="S61" s="661"/>
      <c r="T61" s="661"/>
      <c r="U61" s="693"/>
      <c r="V61" s="693"/>
      <c r="W61" s="693"/>
      <c r="X61" s="661"/>
      <c r="Y61" s="661"/>
      <c r="Z61" s="661"/>
      <c r="AA61" s="661"/>
      <c r="AB61" s="696"/>
      <c r="AC61" s="696"/>
      <c r="AD61" s="696"/>
      <c r="AE61" s="696"/>
      <c r="AF61" s="696"/>
      <c r="AG61" s="696"/>
      <c r="AH61" s="692"/>
      <c r="AI61" s="692"/>
      <c r="AJ61" s="692"/>
      <c r="AK61" s="692"/>
      <c r="AL61" s="692"/>
      <c r="AM61" s="692"/>
      <c r="AN61" s="692"/>
      <c r="AO61" s="692"/>
      <c r="AP61" s="692"/>
      <c r="AQ61" s="692"/>
      <c r="AR61" s="692"/>
      <c r="AS61" s="692"/>
      <c r="AT61" s="692"/>
      <c r="AU61" s="692"/>
      <c r="AV61" s="692"/>
      <c r="AW61" s="731"/>
      <c r="AX61" s="696"/>
      <c r="AY61" s="692"/>
      <c r="AZ61" s="696"/>
      <c r="BA61" s="696"/>
      <c r="BB61" s="731"/>
      <c r="BC61" s="731"/>
      <c r="BD61" s="731"/>
      <c r="BE61" s="696"/>
      <c r="BF61" s="696"/>
      <c r="BG61" s="731"/>
      <c r="BH61" s="731"/>
      <c r="BI61" s="731"/>
      <c r="BJ61" s="692"/>
      <c r="BK61" s="720"/>
      <c r="BL61" s="15"/>
      <c r="BM61" s="678"/>
      <c r="BO61" s="679"/>
      <c r="BP61" s="679"/>
      <c r="BQ61" s="679"/>
      <c r="BR61" s="679"/>
      <c r="BS61" s="679"/>
      <c r="BT61" s="679"/>
      <c r="BU61" s="679"/>
      <c r="BV61" s="679"/>
      <c r="BW61" s="679"/>
      <c r="BX61" s="679"/>
      <c r="BY61" s="15"/>
      <c r="BZ61" s="15"/>
      <c r="CP61" s="15"/>
    </row>
    <row r="62" spans="2:94" ht="17.25" customHeight="1">
      <c r="B62" s="730"/>
      <c r="C62" s="629"/>
      <c r="D62" s="692"/>
      <c r="E62" s="692"/>
      <c r="F62" s="692"/>
      <c r="G62" s="692"/>
      <c r="H62" s="692"/>
      <c r="I62" s="693"/>
      <c r="J62" s="693"/>
      <c r="K62" s="728"/>
      <c r="L62" s="728"/>
      <c r="M62" s="728"/>
      <c r="N62" s="728"/>
      <c r="O62" s="728"/>
      <c r="P62" s="693"/>
      <c r="Q62" s="729"/>
      <c r="R62" s="661"/>
      <c r="S62" s="661"/>
      <c r="T62" s="661"/>
      <c r="U62" s="693"/>
      <c r="V62" s="693"/>
      <c r="W62" s="693"/>
      <c r="X62" s="661"/>
      <c r="Y62" s="661"/>
      <c r="Z62" s="661"/>
      <c r="AA62" s="661"/>
      <c r="AB62" s="696"/>
      <c r="AC62" s="696"/>
      <c r="AD62" s="696"/>
      <c r="AE62" s="696"/>
      <c r="AF62" s="696"/>
      <c r="AG62" s="696"/>
      <c r="AH62" s="692"/>
      <c r="AI62" s="692"/>
      <c r="AJ62" s="692"/>
      <c r="AK62" s="692"/>
      <c r="AL62" s="692"/>
      <c r="AM62" s="692"/>
      <c r="AN62" s="692"/>
      <c r="AO62" s="692"/>
      <c r="AP62" s="692"/>
      <c r="AQ62" s="692"/>
      <c r="AR62" s="692"/>
      <c r="AS62" s="692"/>
      <c r="AT62" s="692"/>
      <c r="AU62" s="692"/>
      <c r="AV62" s="692"/>
      <c r="AW62" s="731"/>
      <c r="AX62" s="696"/>
      <c r="AY62" s="692"/>
      <c r="AZ62" s="696"/>
      <c r="BA62" s="696"/>
      <c r="BB62" s="731"/>
      <c r="BC62" s="731"/>
      <c r="BD62" s="731"/>
      <c r="BE62" s="696"/>
      <c r="BF62" s="696"/>
      <c r="BG62" s="731"/>
      <c r="BH62" s="731"/>
      <c r="BI62" s="731"/>
      <c r="BJ62" s="692"/>
      <c r="BK62" s="720"/>
      <c r="BL62" s="15"/>
      <c r="BM62" s="678"/>
      <c r="BO62" s="679"/>
      <c r="BP62" s="679"/>
      <c r="BQ62" s="679"/>
      <c r="BR62" s="679"/>
      <c r="BS62" s="679"/>
      <c r="BT62" s="679"/>
      <c r="BU62" s="679"/>
      <c r="BV62" s="679"/>
      <c r="BW62" s="679"/>
      <c r="BX62" s="679"/>
      <c r="BY62" s="15"/>
      <c r="BZ62" s="15"/>
      <c r="CP62" s="15"/>
    </row>
    <row r="63" spans="2:94" ht="17.25" customHeight="1">
      <c r="B63" s="730"/>
      <c r="C63" s="629"/>
      <c r="D63" s="692"/>
      <c r="E63" s="692"/>
      <c r="F63" s="692"/>
      <c r="G63" s="692"/>
      <c r="H63" s="692"/>
      <c r="I63" s="693"/>
      <c r="J63" s="693"/>
      <c r="K63" s="728"/>
      <c r="L63" s="728"/>
      <c r="M63" s="728"/>
      <c r="N63" s="728"/>
      <c r="O63" s="728"/>
      <c r="P63" s="693"/>
      <c r="Q63" s="729"/>
      <c r="R63" s="661"/>
      <c r="S63" s="661"/>
      <c r="T63" s="661"/>
      <c r="U63" s="693"/>
      <c r="V63" s="693"/>
      <c r="W63" s="693"/>
      <c r="X63" s="661"/>
      <c r="Y63" s="661"/>
      <c r="Z63" s="661"/>
      <c r="AA63" s="661"/>
      <c r="AB63" s="696"/>
      <c r="AC63" s="696"/>
      <c r="AD63" s="696"/>
      <c r="AE63" s="696"/>
      <c r="AF63" s="696"/>
      <c r="AG63" s="696"/>
      <c r="AH63" s="692"/>
      <c r="AI63" s="692"/>
      <c r="AJ63" s="692"/>
      <c r="AK63" s="692"/>
      <c r="AL63" s="692"/>
      <c r="AM63" s="692"/>
      <c r="AN63" s="692"/>
      <c r="AO63" s="692"/>
      <c r="AP63" s="692"/>
      <c r="AQ63" s="692"/>
      <c r="AR63" s="692"/>
      <c r="AS63" s="692"/>
      <c r="AT63" s="692"/>
      <c r="AU63" s="692"/>
      <c r="AV63" s="692"/>
      <c r="AW63" s="731"/>
      <c r="AX63" s="696"/>
      <c r="AY63" s="692"/>
      <c r="AZ63" s="696"/>
      <c r="BA63" s="696"/>
      <c r="BB63" s="731"/>
      <c r="BC63" s="731"/>
      <c r="BD63" s="731"/>
      <c r="BE63" s="696"/>
      <c r="BF63" s="696"/>
      <c r="BG63" s="731"/>
      <c r="BH63" s="731"/>
      <c r="BI63" s="731"/>
      <c r="BJ63" s="692"/>
      <c r="BK63" s="720"/>
      <c r="BL63" s="15"/>
      <c r="BM63" s="678"/>
      <c r="BO63" s="679"/>
      <c r="BP63" s="679"/>
      <c r="BQ63" s="679"/>
      <c r="BR63" s="679"/>
      <c r="BS63" s="679"/>
      <c r="BT63" s="679"/>
      <c r="BU63" s="679"/>
      <c r="BV63" s="679"/>
      <c r="BW63" s="679"/>
      <c r="BX63" s="679"/>
      <c r="BY63" s="15"/>
      <c r="BZ63" s="15"/>
      <c r="CP63" s="15"/>
    </row>
    <row r="64" spans="2:94" ht="17.25" customHeight="1">
      <c r="B64" s="730"/>
      <c r="C64" s="629"/>
      <c r="D64" s="692"/>
      <c r="E64" s="692"/>
      <c r="F64" s="692"/>
      <c r="G64" s="692"/>
      <c r="H64" s="692"/>
      <c r="I64" s="52"/>
      <c r="J64" s="693"/>
      <c r="K64" s="728"/>
      <c r="L64" s="728"/>
      <c r="M64" s="693" t="s">
        <v>759</v>
      </c>
      <c r="N64" s="728"/>
      <c r="O64" s="728"/>
      <c r="P64" s="693"/>
      <c r="Q64" s="729"/>
      <c r="R64" s="661"/>
      <c r="S64" s="661"/>
      <c r="T64" s="661"/>
      <c r="U64" s="693"/>
      <c r="V64" s="693"/>
      <c r="W64" s="693"/>
      <c r="X64" s="661"/>
      <c r="Y64" s="661"/>
      <c r="Z64" s="661"/>
      <c r="AA64" s="661"/>
      <c r="AB64" s="696"/>
      <c r="AC64" s="696"/>
      <c r="AD64" s="696"/>
      <c r="AE64" s="696"/>
      <c r="AF64" s="696"/>
      <c r="AG64" s="696"/>
      <c r="AH64" s="692"/>
      <c r="AI64" s="692"/>
      <c r="AJ64" s="692" t="s">
        <v>759</v>
      </c>
      <c r="AK64" s="692"/>
      <c r="AL64" s="692"/>
      <c r="AM64" s="692"/>
      <c r="AN64" s="692"/>
      <c r="AO64" s="52"/>
      <c r="AP64" s="692"/>
      <c r="AQ64" s="692"/>
      <c r="AR64" s="692"/>
      <c r="AS64" s="52"/>
      <c r="AT64" s="692"/>
      <c r="AU64" s="692"/>
      <c r="AV64" s="692"/>
      <c r="AW64" s="731"/>
      <c r="AX64" s="696"/>
      <c r="AY64" s="692"/>
      <c r="AZ64" s="696"/>
      <c r="BA64" s="696"/>
      <c r="BB64" s="731"/>
      <c r="BC64" s="731"/>
      <c r="BD64" s="731"/>
      <c r="BE64" s="696"/>
      <c r="BF64" s="696"/>
      <c r="BG64" s="731"/>
      <c r="BH64" s="731"/>
      <c r="BI64" s="731"/>
      <c r="BJ64" s="692"/>
      <c r="BK64" s="720"/>
      <c r="BL64" s="15"/>
      <c r="BM64" s="678"/>
      <c r="BO64" s="679"/>
      <c r="BP64" s="679"/>
      <c r="BQ64" s="679"/>
      <c r="BR64" s="679"/>
      <c r="BS64" s="679"/>
      <c r="BT64" s="679"/>
      <c r="BU64" s="679"/>
      <c r="BV64" s="679"/>
      <c r="BW64" s="679"/>
      <c r="BX64" s="679"/>
      <c r="BY64" s="15"/>
      <c r="BZ64" s="15"/>
      <c r="CP64" s="15"/>
    </row>
    <row r="65" spans="2:94" ht="17.25" customHeight="1">
      <c r="B65" s="730"/>
      <c r="C65" s="629"/>
      <c r="D65" s="692"/>
      <c r="E65" s="692"/>
      <c r="F65" s="1279" t="s">
        <v>8</v>
      </c>
      <c r="G65" s="1279"/>
      <c r="H65" s="1279"/>
      <c r="I65" s="1279"/>
      <c r="J65" s="1279"/>
      <c r="K65" s="1279"/>
      <c r="L65" s="1279"/>
      <c r="M65" s="1279"/>
      <c r="N65" s="1279"/>
      <c r="O65" s="1279"/>
      <c r="P65" s="1279"/>
      <c r="Q65" s="1279"/>
      <c r="R65" s="1279"/>
      <c r="S65" s="1279"/>
      <c r="T65" s="1279"/>
      <c r="U65" s="1279"/>
      <c r="V65" s="693"/>
      <c r="W65" s="693"/>
      <c r="X65" s="661"/>
      <c r="Y65" s="661"/>
      <c r="Z65" s="661"/>
      <c r="AA65" s="661"/>
      <c r="AB65" s="696"/>
      <c r="AC65" s="696"/>
      <c r="AD65" s="696"/>
      <c r="AE65" s="696"/>
      <c r="AF65" s="696"/>
      <c r="AG65" s="696"/>
      <c r="AH65" s="692"/>
      <c r="AI65" s="692"/>
      <c r="AJ65" s="692"/>
      <c r="AK65" s="1279" t="s">
        <v>9</v>
      </c>
      <c r="AL65" s="1279"/>
      <c r="AM65" s="1279"/>
      <c r="AN65" s="1279"/>
      <c r="AO65" s="1279"/>
      <c r="AP65" s="1279"/>
      <c r="AQ65" s="1279"/>
      <c r="AR65" s="1279"/>
      <c r="AS65" s="1279"/>
      <c r="AT65" s="1279"/>
      <c r="AU65" s="1279"/>
      <c r="AV65" s="1279"/>
      <c r="AW65" s="1279"/>
      <c r="AX65" s="1279"/>
      <c r="AY65" s="1279"/>
      <c r="AZ65" s="1279"/>
      <c r="BA65" s="1279"/>
      <c r="BB65" s="731"/>
      <c r="BC65" s="731"/>
      <c r="BD65" s="731"/>
      <c r="BE65" s="692"/>
      <c r="BF65" s="52"/>
      <c r="BG65" s="52"/>
      <c r="BH65" s="52"/>
      <c r="BI65" s="52"/>
      <c r="BJ65" s="52"/>
      <c r="BK65" s="720"/>
      <c r="BL65" s="15"/>
      <c r="BM65" s="678"/>
      <c r="BO65" s="679"/>
      <c r="BP65" s="679"/>
      <c r="BQ65" s="679"/>
      <c r="BR65" s="679"/>
      <c r="BS65" s="679"/>
      <c r="BT65" s="679"/>
      <c r="BU65" s="679"/>
      <c r="BV65" s="679"/>
      <c r="BW65" s="679"/>
      <c r="BX65" s="679"/>
      <c r="BY65" s="15"/>
      <c r="BZ65" s="15"/>
      <c r="CP65" s="15"/>
    </row>
    <row r="66" spans="2:94" ht="19.5" customHeight="1">
      <c r="B66" s="730"/>
      <c r="C66" s="629"/>
      <c r="D66" s="692"/>
      <c r="E66" s="692"/>
      <c r="F66" s="1400" t="str">
        <f>'[2]INGRESO DE DATOS'!F7</f>
        <v>#</v>
      </c>
      <c r="G66" s="1400"/>
      <c r="H66" s="1400"/>
      <c r="I66" s="1400"/>
      <c r="J66" s="1400"/>
      <c r="K66" s="1400"/>
      <c r="L66" s="1400"/>
      <c r="M66" s="1400"/>
      <c r="N66" s="1400"/>
      <c r="O66" s="1400"/>
      <c r="P66" s="1400"/>
      <c r="Q66" s="1400"/>
      <c r="R66" s="1400"/>
      <c r="S66" s="1400"/>
      <c r="T66" s="1400"/>
      <c r="U66" s="1400"/>
      <c r="V66" s="729"/>
      <c r="W66" s="693"/>
      <c r="X66" s="661"/>
      <c r="Y66" s="661"/>
      <c r="Z66" s="661"/>
      <c r="AA66" s="661"/>
      <c r="AB66" s="696"/>
      <c r="AC66" s="696"/>
      <c r="AD66" s="696"/>
      <c r="AE66" s="696"/>
      <c r="AF66" s="696"/>
      <c r="AG66" s="696"/>
      <c r="AH66" s="692"/>
      <c r="AI66" s="692"/>
      <c r="AJ66" s="692"/>
      <c r="AK66" s="1400" t="str">
        <f>'[2]INGRESO DE DATOS'!$F$14</f>
        <v>#</v>
      </c>
      <c r="AL66" s="1400"/>
      <c r="AM66" s="1400"/>
      <c r="AN66" s="1400"/>
      <c r="AO66" s="1400"/>
      <c r="AP66" s="1400"/>
      <c r="AQ66" s="1400"/>
      <c r="AR66" s="1400"/>
      <c r="AS66" s="1400"/>
      <c r="AT66" s="1400"/>
      <c r="AU66" s="1400"/>
      <c r="AV66" s="1400"/>
      <c r="AW66" s="1400"/>
      <c r="AX66" s="1400"/>
      <c r="AY66" s="1400"/>
      <c r="AZ66" s="1400"/>
      <c r="BA66" s="1400"/>
      <c r="BB66" s="1400"/>
      <c r="BC66" s="1400"/>
      <c r="BD66" s="1400"/>
      <c r="BE66" s="1400"/>
      <c r="BF66" s="52"/>
      <c r="BG66" s="52"/>
      <c r="BH66" s="52"/>
      <c r="BI66" s="52"/>
      <c r="BJ66" s="52"/>
      <c r="BK66" s="720"/>
      <c r="BL66" s="15"/>
      <c r="BM66" s="678"/>
      <c r="BO66" s="679"/>
      <c r="BP66" s="679"/>
      <c r="BQ66" s="679"/>
      <c r="BR66" s="679"/>
      <c r="BS66" s="679"/>
      <c r="BT66" s="679"/>
      <c r="BU66" s="679"/>
      <c r="BV66" s="679"/>
      <c r="BW66" s="679"/>
      <c r="BX66" s="679"/>
      <c r="BY66" s="15"/>
      <c r="BZ66" s="15"/>
      <c r="CP66" s="15"/>
    </row>
    <row r="67" spans="2:94" ht="18.75" customHeight="1">
      <c r="B67" s="730"/>
      <c r="C67" s="629"/>
      <c r="D67" s="692"/>
      <c r="E67" s="692"/>
      <c r="F67" s="1400" t="str">
        <f>'[2]INGRESO DE DATOS'!F8</f>
        <v>#</v>
      </c>
      <c r="G67" s="1400"/>
      <c r="H67" s="1400"/>
      <c r="I67" s="1400"/>
      <c r="J67" s="1400"/>
      <c r="K67" s="1400"/>
      <c r="L67" s="1400"/>
      <c r="M67" s="1400"/>
      <c r="N67" s="752"/>
      <c r="O67" s="752"/>
      <c r="P67" s="752"/>
      <c r="Q67" s="752"/>
      <c r="R67" s="752"/>
      <c r="S67" s="752"/>
      <c r="T67" s="752"/>
      <c r="U67" s="752"/>
      <c r="V67" s="729"/>
      <c r="W67" s="693"/>
      <c r="X67" s="661"/>
      <c r="Y67" s="661"/>
      <c r="Z67" s="661"/>
      <c r="AA67" s="661"/>
      <c r="AB67" s="696"/>
      <c r="AC67" s="696"/>
      <c r="AD67" s="696"/>
      <c r="AE67" s="696"/>
      <c r="AF67" s="696"/>
      <c r="AG67" s="696"/>
      <c r="AH67" s="692"/>
      <c r="AI67" s="692"/>
      <c r="AJ67" s="692"/>
      <c r="AK67" s="1401" t="str">
        <f>'[2]INGRESO DE DATOS'!$F$18</f>
        <v>#</v>
      </c>
      <c r="AL67" s="1401"/>
      <c r="AM67" s="1401"/>
      <c r="AN67" s="1401"/>
      <c r="AO67" s="1401"/>
      <c r="AP67" s="1401"/>
      <c r="AQ67" s="1401"/>
      <c r="AR67" s="1401"/>
      <c r="AS67" s="1401"/>
      <c r="AT67" s="1401"/>
      <c r="AU67" s="1401"/>
      <c r="AV67" s="1401"/>
      <c r="AW67" s="1401"/>
      <c r="AX67" s="1401"/>
      <c r="AY67" s="1312" t="str">
        <f>'[2]INGRESO DE DATOS'!$F$19</f>
        <v>#</v>
      </c>
      <c r="AZ67" s="1312"/>
      <c r="BA67" s="1312"/>
      <c r="BB67" s="1312" t="str">
        <f>'[2]INGRESO DE DATOS'!$F$20</f>
        <v>#</v>
      </c>
      <c r="BC67" s="1312"/>
      <c r="BD67" s="1312"/>
      <c r="BE67" s="1312"/>
      <c r="BF67" s="1312"/>
      <c r="BG67" s="1312"/>
      <c r="BH67" s="1312"/>
      <c r="BI67" s="1312"/>
      <c r="BJ67" s="1312"/>
      <c r="BK67" s="753"/>
      <c r="BL67" s="15"/>
      <c r="BM67" s="678"/>
      <c r="BO67" s="679"/>
      <c r="BP67" s="679"/>
      <c r="BQ67" s="679"/>
      <c r="BR67" s="679"/>
      <c r="BS67" s="679"/>
      <c r="BT67" s="679"/>
      <c r="BU67" s="679"/>
      <c r="BV67" s="679"/>
      <c r="BW67" s="679"/>
      <c r="BX67" s="679"/>
      <c r="BY67" s="15"/>
      <c r="BZ67" s="15"/>
      <c r="CP67" s="15"/>
    </row>
    <row r="68" spans="2:94" ht="17.25" customHeight="1">
      <c r="B68" s="730"/>
      <c r="C68" s="629"/>
      <c r="D68" s="692"/>
      <c r="E68" s="692"/>
      <c r="F68" s="1409" t="str">
        <f>'[2]INGRESO DE DATOS'!F11</f>
        <v>#</v>
      </c>
      <c r="G68" s="1409"/>
      <c r="H68" s="1409"/>
      <c r="I68" s="1409"/>
      <c r="J68" s="1409"/>
      <c r="K68" s="1409"/>
      <c r="L68" s="1409"/>
      <c r="M68" s="1409"/>
      <c r="N68" s="1409"/>
      <c r="O68" s="1409"/>
      <c r="P68" s="1409"/>
      <c r="Q68" s="1409"/>
      <c r="R68" s="1409"/>
      <c r="S68" s="1409" t="str">
        <f>'[2]INGRESO DE DATOS'!$F$12</f>
        <v>#</v>
      </c>
      <c r="T68" s="1409"/>
      <c r="U68" s="1409"/>
      <c r="V68" s="1409"/>
      <c r="W68" s="1409"/>
      <c r="X68" s="1409"/>
      <c r="Y68" s="1409"/>
      <c r="Z68" s="1409"/>
      <c r="AA68" s="661"/>
      <c r="AB68" s="696"/>
      <c r="AC68" s="696"/>
      <c r="AD68" s="696"/>
      <c r="AE68" s="696"/>
      <c r="AF68" s="696"/>
      <c r="AG68" s="696"/>
      <c r="AH68" s="692"/>
      <c r="AI68" s="692"/>
      <c r="AJ68" s="692"/>
      <c r="AK68" s="1410" t="str">
        <f>'[2]INGRESO DE DATOS'!$F$15</f>
        <v>#</v>
      </c>
      <c r="AL68" s="1410"/>
      <c r="AM68" s="1410"/>
      <c r="AN68" s="1410"/>
      <c r="AO68" s="1410"/>
      <c r="AP68" s="1410"/>
      <c r="AQ68" s="1410"/>
      <c r="AR68" s="754"/>
      <c r="AS68" s="755"/>
      <c r="AT68" s="755"/>
      <c r="AU68" s="755"/>
      <c r="AV68" s="755"/>
      <c r="AW68" s="754"/>
      <c r="AX68" s="754"/>
      <c r="AY68" s="754"/>
      <c r="AZ68" s="755"/>
      <c r="BA68" s="755"/>
      <c r="BB68" s="756"/>
      <c r="BC68" s="757"/>
      <c r="BD68" s="757"/>
      <c r="BE68" s="758"/>
      <c r="BF68" s="52"/>
      <c r="BG68" s="52"/>
      <c r="BH68" s="52"/>
      <c r="BI68" s="52"/>
      <c r="BJ68" s="52"/>
      <c r="BK68" s="753"/>
      <c r="BL68" s="15"/>
      <c r="BM68" s="678"/>
      <c r="BO68" s="679"/>
      <c r="BP68" s="679"/>
      <c r="BQ68" s="679"/>
      <c r="BR68" s="679"/>
      <c r="BS68" s="679"/>
      <c r="BT68" s="679"/>
      <c r="BU68" s="679"/>
      <c r="BV68" s="679"/>
      <c r="BW68" s="679"/>
      <c r="BX68" s="679"/>
      <c r="BY68" s="15"/>
      <c r="BZ68" s="15"/>
      <c r="CP68" s="15"/>
    </row>
    <row r="69" spans="2:94" ht="17.25" customHeight="1">
      <c r="B69" s="730"/>
      <c r="C69" s="629"/>
      <c r="D69" s="692"/>
      <c r="E69" s="692"/>
      <c r="F69" s="52"/>
      <c r="G69" s="52"/>
      <c r="H69" s="52"/>
      <c r="I69" s="52"/>
      <c r="J69" s="52"/>
      <c r="K69" s="52"/>
      <c r="L69" s="52"/>
      <c r="M69" s="52"/>
      <c r="N69" s="759"/>
      <c r="O69" s="759"/>
      <c r="P69" s="729"/>
      <c r="Q69" s="729"/>
      <c r="R69" s="760"/>
      <c r="S69" s="760"/>
      <c r="T69" s="760"/>
      <c r="U69" s="729"/>
      <c r="V69" s="729"/>
      <c r="W69" s="693"/>
      <c r="X69" s="661"/>
      <c r="Y69" s="661"/>
      <c r="Z69" s="661"/>
      <c r="AA69" s="661"/>
      <c r="AB69" s="696"/>
      <c r="AC69" s="761"/>
      <c r="AD69" s="696"/>
      <c r="AE69" s="696"/>
      <c r="AF69" s="696"/>
      <c r="AG69" s="696"/>
      <c r="AH69" s="692"/>
      <c r="AI69" s="692"/>
      <c r="AJ69" s="692"/>
      <c r="AK69" s="1411" t="str">
        <f>'[2]INGRESO DE DATOS'!$F$17</f>
        <v>#</v>
      </c>
      <c r="AL69" s="1411"/>
      <c r="AM69" s="1411"/>
      <c r="AN69" s="1411"/>
      <c r="AO69" s="1411"/>
      <c r="AP69" s="1411"/>
      <c r="AQ69" s="755"/>
      <c r="AR69" s="754"/>
      <c r="AS69" s="755"/>
      <c r="AT69" s="755"/>
      <c r="AU69" s="755"/>
      <c r="AV69" s="755"/>
      <c r="AW69" s="754"/>
      <c r="AX69" s="754"/>
      <c r="AY69" s="754"/>
      <c r="AZ69" s="755"/>
      <c r="BA69" s="755"/>
      <c r="BB69" s="756"/>
      <c r="BC69" s="757"/>
      <c r="BD69" s="757"/>
      <c r="BE69" s="758"/>
      <c r="BF69" s="52"/>
      <c r="BG69" s="52"/>
      <c r="BH69" s="52"/>
      <c r="BI69" s="52"/>
      <c r="BJ69" s="52"/>
      <c r="BK69" s="753"/>
      <c r="BL69" s="15"/>
      <c r="BM69" s="678"/>
      <c r="BO69" s="679"/>
      <c r="BP69" s="679"/>
      <c r="BQ69" s="679"/>
      <c r="BR69" s="679"/>
      <c r="BS69" s="679"/>
      <c r="BT69" s="679"/>
      <c r="BU69" s="679"/>
      <c r="BV69" s="679"/>
      <c r="BW69" s="679"/>
      <c r="BX69" s="679"/>
      <c r="BY69" s="15"/>
      <c r="BZ69" s="15"/>
      <c r="CP69" s="15"/>
    </row>
    <row r="70" spans="2:94" ht="17.25" customHeight="1">
      <c r="B70" s="730"/>
      <c r="C70" s="629"/>
      <c r="D70" s="692"/>
      <c r="E70" s="686" t="s">
        <v>760</v>
      </c>
      <c r="F70" s="692"/>
      <c r="G70" s="692"/>
      <c r="H70" s="692"/>
      <c r="I70" s="693"/>
      <c r="J70" s="693"/>
      <c r="K70" s="728"/>
      <c r="L70" s="728"/>
      <c r="M70" s="728"/>
      <c r="O70" s="1412">
        <f>ROUNDUP((AH56/10),0)</f>
        <v>0</v>
      </c>
      <c r="P70" s="1412"/>
      <c r="Q70" s="1412"/>
      <c r="R70" s="1412"/>
      <c r="S70" s="1412"/>
      <c r="T70" s="1412"/>
      <c r="U70" s="1412"/>
      <c r="V70" s="762"/>
      <c r="W70" s="693"/>
      <c r="X70" s="661"/>
      <c r="Y70" s="661"/>
      <c r="Z70" s="661"/>
      <c r="AA70" s="661"/>
      <c r="AB70" s="696"/>
      <c r="AC70" s="696"/>
      <c r="AD70" s="696"/>
      <c r="AE70" s="696"/>
      <c r="AF70" s="696"/>
      <c r="AG70" s="696"/>
      <c r="AH70" s="692"/>
      <c r="AI70" s="692"/>
      <c r="AJ70" s="692"/>
      <c r="AK70" s="692"/>
      <c r="AL70" s="692"/>
      <c r="AM70" s="692"/>
      <c r="AN70" s="692"/>
      <c r="AO70" s="69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753"/>
      <c r="BL70" s="15"/>
      <c r="BM70" s="678"/>
      <c r="BO70" s="679"/>
      <c r="BP70" s="679"/>
      <c r="BQ70" s="679"/>
      <c r="BR70" s="679"/>
      <c r="BS70" s="679"/>
      <c r="BT70" s="679"/>
      <c r="BU70" s="679"/>
      <c r="BV70" s="679"/>
      <c r="BW70" s="679"/>
      <c r="BX70" s="679"/>
      <c r="BY70" s="15"/>
      <c r="BZ70" s="15"/>
      <c r="CP70" s="15"/>
    </row>
    <row r="71" spans="2:94" ht="23.25" customHeight="1">
      <c r="B71" s="730"/>
      <c r="C71" s="629"/>
      <c r="D71" s="692"/>
      <c r="E71" s="686" t="s">
        <v>761</v>
      </c>
      <c r="F71" s="692"/>
      <c r="G71" s="692"/>
      <c r="H71" s="692"/>
      <c r="I71" s="693"/>
      <c r="J71" s="693"/>
      <c r="K71" s="728"/>
      <c r="L71" s="728"/>
      <c r="M71" s="728"/>
      <c r="O71" s="1412">
        <f>'[1]INGRESO DE DATOS'!$M$68</f>
        <v>555</v>
      </c>
      <c r="P71" s="1412"/>
      <c r="Q71" s="1412"/>
      <c r="R71" s="1412"/>
      <c r="S71" s="1412"/>
      <c r="T71" s="1412"/>
      <c r="U71" s="1412"/>
      <c r="V71" s="762"/>
      <c r="W71" s="693"/>
      <c r="X71" s="661"/>
      <c r="Y71" s="661"/>
      <c r="Z71" s="661"/>
      <c r="AA71" s="661"/>
      <c r="AB71" s="696"/>
      <c r="AC71" s="696"/>
      <c r="AD71" s="696"/>
      <c r="AE71" s="696"/>
      <c r="AF71" s="696"/>
      <c r="AG71" s="696"/>
      <c r="AH71" s="692"/>
      <c r="AI71" s="692"/>
      <c r="AJ71" s="692"/>
      <c r="AK71" s="692"/>
      <c r="AL71" s="692"/>
      <c r="AM71" s="692"/>
      <c r="AN71" s="692"/>
      <c r="AO71" s="69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753"/>
      <c r="BL71" s="15"/>
      <c r="BM71" s="678"/>
      <c r="BO71" s="679"/>
      <c r="BP71" s="679"/>
      <c r="BQ71" s="679"/>
      <c r="BR71" s="679"/>
      <c r="BS71" s="679"/>
      <c r="BT71" s="679"/>
      <c r="BU71" s="679"/>
      <c r="BV71" s="679"/>
      <c r="BW71" s="679"/>
      <c r="BX71" s="679"/>
      <c r="BY71" s="15"/>
      <c r="BZ71" s="15"/>
      <c r="CP71" s="15"/>
    </row>
    <row r="72" spans="2:94" ht="8.25" customHeight="1">
      <c r="B72" s="730"/>
      <c r="C72" s="629"/>
      <c r="D72" s="692"/>
      <c r="E72" s="692"/>
      <c r="F72" s="692"/>
      <c r="G72" s="692"/>
      <c r="H72" s="692"/>
      <c r="I72" s="693"/>
      <c r="J72" s="693"/>
      <c r="K72" s="728"/>
      <c r="L72" s="728"/>
      <c r="M72" s="728"/>
      <c r="N72" s="728"/>
      <c r="O72" s="728"/>
      <c r="P72" s="693"/>
      <c r="Q72" s="729"/>
      <c r="R72" s="661"/>
      <c r="S72" s="661"/>
      <c r="T72" s="661"/>
      <c r="U72" s="693"/>
      <c r="V72" s="693"/>
      <c r="W72" s="693"/>
      <c r="X72" s="661"/>
      <c r="Y72" s="661"/>
      <c r="Z72" s="661"/>
      <c r="AA72" s="661"/>
      <c r="AB72" s="696"/>
      <c r="AC72" s="696"/>
      <c r="AD72" s="696"/>
      <c r="AE72" s="696"/>
      <c r="AF72" s="696"/>
      <c r="AG72" s="696"/>
      <c r="AH72" s="692"/>
      <c r="AI72" s="692"/>
      <c r="AJ72" s="692"/>
      <c r="AK72" s="692"/>
      <c r="AL72" s="692"/>
      <c r="AM72" s="692"/>
      <c r="AN72" s="692"/>
      <c r="AO72" s="692"/>
      <c r="AP72" s="758"/>
      <c r="AQ72" s="758"/>
      <c r="AR72" s="758"/>
      <c r="AS72" s="758"/>
      <c r="AT72" s="758"/>
      <c r="AU72" s="758"/>
      <c r="AV72" s="758"/>
      <c r="AW72" s="757"/>
      <c r="AX72" s="663"/>
      <c r="AY72" s="758"/>
      <c r="AZ72" s="663"/>
      <c r="BA72" s="663"/>
      <c r="BB72" s="757"/>
      <c r="BC72" s="757"/>
      <c r="BD72" s="757"/>
      <c r="BE72" s="663"/>
      <c r="BF72" s="663"/>
      <c r="BG72" s="757"/>
      <c r="BH72" s="757"/>
      <c r="BI72" s="757"/>
      <c r="BJ72" s="758"/>
      <c r="BK72" s="753"/>
      <c r="BL72" s="15"/>
      <c r="BM72" s="678"/>
      <c r="BO72" s="679"/>
      <c r="BP72" s="679"/>
      <c r="BQ72" s="679"/>
      <c r="BR72" s="679"/>
      <c r="BS72" s="679"/>
      <c r="BT72" s="679"/>
      <c r="BU72" s="679"/>
      <c r="BV72" s="679"/>
      <c r="BW72" s="679"/>
      <c r="BX72" s="679"/>
      <c r="BY72" s="15"/>
      <c r="BZ72" s="15"/>
      <c r="CP72" s="15"/>
    </row>
    <row r="73" spans="2:94" ht="20.25" customHeight="1">
      <c r="B73" s="730"/>
      <c r="C73" s="629"/>
      <c r="D73" s="692"/>
      <c r="E73" s="763" t="s">
        <v>762</v>
      </c>
      <c r="F73" s="692"/>
      <c r="G73" s="692"/>
      <c r="H73" s="692"/>
      <c r="I73" s="693"/>
      <c r="J73" s="693"/>
      <c r="K73" s="728"/>
      <c r="L73" s="728"/>
      <c r="M73" s="728"/>
      <c r="N73" s="728"/>
      <c r="O73" s="728"/>
      <c r="P73" s="693"/>
      <c r="Q73" s="729"/>
      <c r="R73" s="661"/>
      <c r="S73" s="661"/>
      <c r="T73" s="661"/>
      <c r="U73" s="693"/>
      <c r="V73" s="693"/>
      <c r="W73" s="693"/>
      <c r="X73" s="661"/>
      <c r="Y73" s="661"/>
      <c r="Z73" s="661"/>
      <c r="AA73" s="661"/>
      <c r="AB73" s="696"/>
      <c r="AC73" s="696"/>
      <c r="AD73" s="696"/>
      <c r="AE73" s="696"/>
      <c r="AF73" s="696"/>
      <c r="AG73" s="696"/>
      <c r="AH73" s="692"/>
      <c r="AI73" s="692"/>
      <c r="AJ73" s="692"/>
      <c r="AK73" s="692"/>
      <c r="AL73" s="692"/>
      <c r="AM73" s="692"/>
      <c r="AN73" s="692"/>
      <c r="AO73" s="692"/>
      <c r="AP73" s="758"/>
      <c r="AQ73" s="758"/>
      <c r="AR73" s="758"/>
      <c r="AS73" s="758"/>
      <c r="AT73" s="758"/>
      <c r="AU73" s="758"/>
      <c r="AV73" s="758"/>
      <c r="AW73" s="757"/>
      <c r="AX73" s="663"/>
      <c r="AY73" s="758"/>
      <c r="AZ73" s="663"/>
      <c r="BA73" s="663"/>
      <c r="BB73" s="757"/>
      <c r="BC73" s="757"/>
      <c r="BD73" s="757"/>
      <c r="BE73" s="663"/>
      <c r="BF73" s="663"/>
      <c r="BG73" s="757"/>
      <c r="BH73" s="757"/>
      <c r="BI73" s="757"/>
      <c r="BJ73" s="758"/>
      <c r="BK73" s="753"/>
      <c r="BL73" s="15"/>
      <c r="BM73" s="678"/>
      <c r="BO73" s="679"/>
      <c r="BP73" s="679"/>
      <c r="BQ73" s="679"/>
      <c r="BR73" s="679"/>
      <c r="BS73" s="679"/>
      <c r="BT73" s="679"/>
      <c r="BU73" s="679"/>
      <c r="BV73" s="679"/>
      <c r="BW73" s="679"/>
      <c r="BX73" s="679"/>
      <c r="BY73" s="15"/>
      <c r="BZ73" s="15"/>
      <c r="CP73" s="15"/>
    </row>
    <row r="74" spans="2:94" ht="20.25" customHeight="1" thickBot="1">
      <c r="B74" s="764"/>
      <c r="C74" s="699"/>
      <c r="D74" s="700"/>
      <c r="E74" s="765" t="s">
        <v>763</v>
      </c>
      <c r="F74" s="700"/>
      <c r="G74" s="700"/>
      <c r="H74" s="700"/>
      <c r="I74" s="701"/>
      <c r="J74" s="701"/>
      <c r="K74" s="766"/>
      <c r="L74" s="766"/>
      <c r="M74" s="766"/>
      <c r="N74" s="766"/>
      <c r="O74" s="766"/>
      <c r="P74" s="701"/>
      <c r="Q74" s="767"/>
      <c r="R74" s="768"/>
      <c r="S74" s="768"/>
      <c r="T74" s="768"/>
      <c r="U74" s="701"/>
      <c r="V74" s="701"/>
      <c r="W74" s="701"/>
      <c r="X74" s="768"/>
      <c r="Y74" s="768"/>
      <c r="Z74" s="768"/>
      <c r="AA74" s="768"/>
      <c r="AB74" s="704"/>
      <c r="AC74" s="704"/>
      <c r="AD74" s="704"/>
      <c r="AE74" s="704"/>
      <c r="AF74" s="704"/>
      <c r="AG74" s="704"/>
      <c r="AH74" s="700"/>
      <c r="AI74" s="700"/>
      <c r="AJ74" s="700"/>
      <c r="AK74" s="700"/>
      <c r="AL74" s="700"/>
      <c r="AM74" s="700"/>
      <c r="AN74" s="700"/>
      <c r="AO74" s="700"/>
      <c r="AP74" s="631"/>
      <c r="AQ74" s="631"/>
      <c r="AR74" s="631"/>
      <c r="AS74" s="631"/>
      <c r="AT74" s="631"/>
      <c r="AU74" s="631"/>
      <c r="AV74" s="631"/>
      <c r="AW74" s="769"/>
      <c r="AX74" s="770"/>
      <c r="AY74" s="631"/>
      <c r="AZ74" s="770"/>
      <c r="BA74" s="770"/>
      <c r="BB74" s="769"/>
      <c r="BC74" s="769"/>
      <c r="BD74" s="769"/>
      <c r="BE74" s="770"/>
      <c r="BF74" s="770"/>
      <c r="BG74" s="769"/>
      <c r="BH74" s="769"/>
      <c r="BI74" s="769"/>
      <c r="BJ74" s="631"/>
      <c r="BK74" s="771"/>
      <c r="BL74" s="15"/>
      <c r="BM74" s="678"/>
      <c r="BO74" s="679"/>
      <c r="BP74" s="679"/>
      <c r="BQ74" s="679"/>
      <c r="BR74" s="679"/>
      <c r="BS74" s="679"/>
      <c r="BT74" s="679"/>
      <c r="BU74" s="679"/>
      <c r="BV74" s="679"/>
      <c r="BW74" s="679"/>
      <c r="BX74" s="679"/>
      <c r="BY74" s="15"/>
      <c r="BZ74" s="15"/>
      <c r="CP74" s="15"/>
    </row>
    <row r="75" spans="2:94" ht="42.75" customHeight="1">
      <c r="B75" s="772"/>
      <c r="C75" s="709"/>
      <c r="D75" s="710"/>
      <c r="E75" s="710"/>
      <c r="F75" s="710"/>
      <c r="G75" s="710"/>
      <c r="H75" s="710"/>
      <c r="I75" s="711"/>
      <c r="J75" s="711"/>
      <c r="K75" s="773"/>
      <c r="L75" s="773"/>
      <c r="M75" s="773"/>
      <c r="N75" s="773"/>
      <c r="O75" s="773"/>
      <c r="P75" s="711"/>
      <c r="Q75" s="774"/>
      <c r="R75" s="775"/>
      <c r="S75" s="775"/>
      <c r="T75" s="775"/>
      <c r="U75" s="711"/>
      <c r="V75" s="711"/>
      <c r="W75" s="711"/>
      <c r="X75" s="775"/>
      <c r="Y75" s="775"/>
      <c r="Z75" s="775"/>
      <c r="AA75" s="775"/>
      <c r="AB75" s="714"/>
      <c r="AC75" s="714"/>
      <c r="AD75" s="714"/>
      <c r="AE75" s="714"/>
      <c r="AF75" s="714"/>
      <c r="AG75" s="714"/>
      <c r="AH75" s="710"/>
      <c r="AI75" s="710"/>
      <c r="AJ75" s="710"/>
      <c r="AK75" s="710"/>
      <c r="AL75" s="710"/>
      <c r="AM75" s="710"/>
      <c r="AN75" s="710"/>
      <c r="AO75" s="1402" t="s">
        <v>764</v>
      </c>
      <c r="AP75" s="1403"/>
      <c r="AQ75" s="1403"/>
      <c r="AR75" s="1403"/>
      <c r="AS75" s="1403"/>
      <c r="AT75" s="1403"/>
      <c r="AU75" s="1403"/>
      <c r="AV75" s="1403"/>
      <c r="AW75" s="1403"/>
      <c r="AX75" s="1403"/>
      <c r="AY75" s="1403"/>
      <c r="AZ75" s="1403"/>
      <c r="BA75" s="1403"/>
      <c r="BB75" s="1403"/>
      <c r="BC75" s="1403"/>
      <c r="BD75" s="1403"/>
      <c r="BE75" s="1403"/>
      <c r="BF75" s="1403"/>
      <c r="BG75" s="1403"/>
      <c r="BH75" s="1403"/>
      <c r="BI75" s="1403"/>
      <c r="BJ75" s="1403"/>
      <c r="BK75" s="1404"/>
      <c r="BL75" s="15"/>
      <c r="BM75" s="678"/>
      <c r="BO75" s="679"/>
      <c r="BP75" s="679"/>
      <c r="BQ75" s="679"/>
      <c r="BR75" s="679"/>
      <c r="BS75" s="679"/>
      <c r="BT75" s="679"/>
      <c r="BU75" s="679"/>
      <c r="BV75" s="679"/>
      <c r="BW75" s="679"/>
      <c r="BX75" s="679"/>
      <c r="BY75" s="15"/>
      <c r="BZ75" s="15"/>
      <c r="CP75" s="15"/>
    </row>
    <row r="76" spans="2:94" ht="8.25" customHeight="1" thickBot="1">
      <c r="B76" s="776"/>
      <c r="C76" s="629"/>
      <c r="D76" s="692"/>
      <c r="E76" s="692"/>
      <c r="F76" s="692"/>
      <c r="G76" s="692"/>
      <c r="H76" s="692"/>
      <c r="I76" s="693"/>
      <c r="J76" s="693"/>
      <c r="K76" s="728"/>
      <c r="L76" s="728"/>
      <c r="M76" s="728"/>
      <c r="N76" s="728"/>
      <c r="O76" s="728"/>
      <c r="P76" s="693"/>
      <c r="Q76" s="729"/>
      <c r="R76" s="661"/>
      <c r="S76" s="661"/>
      <c r="T76" s="661"/>
      <c r="U76" s="693"/>
      <c r="V76" s="693"/>
      <c r="W76" s="693"/>
      <c r="X76" s="661"/>
      <c r="Y76" s="661"/>
      <c r="Z76" s="661"/>
      <c r="AA76" s="661"/>
      <c r="AB76" s="696"/>
      <c r="AC76" s="696"/>
      <c r="AD76" s="696"/>
      <c r="AE76" s="696"/>
      <c r="AF76" s="696"/>
      <c r="AG76" s="696"/>
      <c r="AH76" s="692"/>
      <c r="AI76" s="692"/>
      <c r="AJ76" s="692"/>
      <c r="AK76" s="692"/>
      <c r="AL76" s="692"/>
      <c r="AM76" s="692"/>
      <c r="AN76" s="692"/>
      <c r="AO76" s="1405"/>
      <c r="AP76" s="1406"/>
      <c r="AQ76" s="1406"/>
      <c r="AR76" s="1406"/>
      <c r="AS76" s="1406"/>
      <c r="AT76" s="1406"/>
      <c r="AU76" s="1406"/>
      <c r="AV76" s="1406"/>
      <c r="AW76" s="1406"/>
      <c r="AX76" s="1406"/>
      <c r="AY76" s="1406"/>
      <c r="AZ76" s="1406"/>
      <c r="BA76" s="1406"/>
      <c r="BB76" s="1406"/>
      <c r="BC76" s="1406"/>
      <c r="BD76" s="1406"/>
      <c r="BE76" s="1406"/>
      <c r="BF76" s="1406"/>
      <c r="BG76" s="1406"/>
      <c r="BH76" s="1406"/>
      <c r="BI76" s="1406"/>
      <c r="BJ76" s="1406"/>
      <c r="BK76" s="1407"/>
      <c r="BL76" s="15"/>
      <c r="BM76" s="678"/>
      <c r="BO76" s="679"/>
      <c r="BP76" s="679"/>
      <c r="BQ76" s="679"/>
      <c r="BR76" s="679"/>
      <c r="BS76" s="679"/>
      <c r="BT76" s="679"/>
      <c r="BU76" s="679"/>
      <c r="BV76" s="679"/>
      <c r="BW76" s="679"/>
      <c r="BX76" s="679"/>
      <c r="BY76" s="15"/>
      <c r="BZ76" s="15"/>
      <c r="CP76" s="15"/>
    </row>
    <row r="77" spans="2:94" ht="27" customHeight="1">
      <c r="B77" s="776"/>
      <c r="C77" s="629"/>
      <c r="D77" s="777" t="s">
        <v>765</v>
      </c>
      <c r="E77" s="692"/>
      <c r="F77" s="692"/>
      <c r="G77" s="692"/>
      <c r="H77" s="692"/>
      <c r="I77" s="693"/>
      <c r="J77" s="693"/>
      <c r="K77" s="728"/>
      <c r="L77" s="728"/>
      <c r="M77" s="728"/>
      <c r="N77" s="728"/>
      <c r="O77" s="728"/>
      <c r="P77" s="693"/>
      <c r="Q77" s="729"/>
      <c r="R77" s="661"/>
      <c r="S77" s="661"/>
      <c r="T77" s="661"/>
      <c r="U77" s="693"/>
      <c r="V77" s="693"/>
      <c r="W77" s="693"/>
      <c r="X77" s="661"/>
      <c r="Y77" s="661"/>
      <c r="Z77" s="661"/>
      <c r="AA77" s="661"/>
      <c r="AB77" s="696"/>
      <c r="AC77" s="696"/>
      <c r="AD77" s="696"/>
      <c r="AE77" s="696"/>
      <c r="AF77" s="696"/>
      <c r="AG77" s="696"/>
      <c r="AH77" s="692"/>
      <c r="AI77" s="692"/>
      <c r="AJ77" s="692"/>
      <c r="AK77" s="692"/>
      <c r="AL77" s="692"/>
      <c r="AM77" s="692"/>
      <c r="AN77" s="692"/>
      <c r="AO77" s="776"/>
      <c r="AP77" s="758"/>
      <c r="AQ77" s="758"/>
      <c r="AR77" s="758"/>
      <c r="AS77" s="758"/>
      <c r="AT77" s="758"/>
      <c r="AU77" s="758"/>
      <c r="AV77" s="758"/>
      <c r="AW77" s="757"/>
      <c r="AX77" s="663"/>
      <c r="AY77" s="758"/>
      <c r="AZ77" s="663"/>
      <c r="BA77" s="663"/>
      <c r="BB77" s="757"/>
      <c r="BC77" s="757"/>
      <c r="BD77" s="757"/>
      <c r="BE77" s="663"/>
      <c r="BF77" s="663"/>
      <c r="BG77" s="757"/>
      <c r="BH77" s="757"/>
      <c r="BI77" s="757"/>
      <c r="BJ77" s="758"/>
      <c r="BK77" s="778"/>
      <c r="BL77" s="15"/>
      <c r="BM77" s="678"/>
      <c r="BO77" s="679"/>
      <c r="BP77" s="679"/>
      <c r="BQ77" s="679"/>
      <c r="BR77" s="679"/>
      <c r="BS77" s="679"/>
      <c r="BT77" s="679"/>
      <c r="BU77" s="679"/>
      <c r="BV77" s="679"/>
      <c r="BW77" s="679"/>
      <c r="BX77" s="679"/>
      <c r="BY77" s="15"/>
      <c r="BZ77" s="15"/>
      <c r="CP77" s="15"/>
    </row>
    <row r="78" spans="2:94" ht="17.25" customHeight="1">
      <c r="B78" s="776"/>
      <c r="C78" s="629"/>
      <c r="D78" s="692"/>
      <c r="E78" s="692"/>
      <c r="F78" s="692"/>
      <c r="G78" s="692"/>
      <c r="H78" s="692"/>
      <c r="I78" s="693"/>
      <c r="J78" s="693"/>
      <c r="K78" s="728"/>
      <c r="L78" s="728"/>
      <c r="M78" s="728"/>
      <c r="N78" s="728"/>
      <c r="O78" s="728"/>
      <c r="P78" s="693"/>
      <c r="Q78" s="729"/>
      <c r="R78" s="661"/>
      <c r="S78" s="661"/>
      <c r="T78" s="661"/>
      <c r="U78" s="693"/>
      <c r="V78" s="693"/>
      <c r="W78" s="693"/>
      <c r="X78" s="661"/>
      <c r="Y78" s="661"/>
      <c r="Z78" s="661"/>
      <c r="AA78" s="661"/>
      <c r="AB78" s="696"/>
      <c r="AC78" s="696"/>
      <c r="AD78" s="696"/>
      <c r="AE78" s="696"/>
      <c r="AF78" s="696"/>
      <c r="AG78" s="696"/>
      <c r="AH78" s="692"/>
      <c r="AI78" s="692"/>
      <c r="AJ78" s="692"/>
      <c r="AK78" s="692"/>
      <c r="AL78" s="692"/>
      <c r="AM78" s="692"/>
      <c r="AN78" s="692"/>
      <c r="AO78" s="776"/>
      <c r="AP78" s="758"/>
      <c r="AQ78" s="758"/>
      <c r="AR78" s="758"/>
      <c r="AS78" s="758"/>
      <c r="AT78" s="758"/>
      <c r="AU78" s="758"/>
      <c r="AV78" s="758"/>
      <c r="AW78" s="757"/>
      <c r="AX78" s="663"/>
      <c r="AY78" s="758"/>
      <c r="AZ78" s="663"/>
      <c r="BA78" s="663"/>
      <c r="BB78" s="757"/>
      <c r="BC78" s="757"/>
      <c r="BD78" s="757"/>
      <c r="BE78" s="663"/>
      <c r="BF78" s="663"/>
      <c r="BG78" s="757"/>
      <c r="BH78" s="757"/>
      <c r="BI78" s="757"/>
      <c r="BJ78" s="758"/>
      <c r="BK78" s="778"/>
      <c r="BL78" s="15"/>
      <c r="BM78" s="678"/>
      <c r="BO78" s="679"/>
      <c r="BP78" s="679"/>
      <c r="BQ78" s="679"/>
      <c r="BR78" s="679"/>
      <c r="BS78" s="679"/>
      <c r="BT78" s="679"/>
      <c r="BU78" s="679"/>
      <c r="BV78" s="679"/>
      <c r="BW78" s="679"/>
      <c r="BX78" s="679"/>
      <c r="BY78" s="15"/>
      <c r="BZ78" s="15"/>
      <c r="CP78" s="15"/>
    </row>
    <row r="79" spans="2:94" ht="27" customHeight="1">
      <c r="B79" s="776"/>
      <c r="C79" s="779" t="s">
        <v>766</v>
      </c>
      <c r="D79" s="692"/>
      <c r="E79" s="692"/>
      <c r="F79" s="692"/>
      <c r="G79" s="692"/>
      <c r="H79" s="692"/>
      <c r="I79" s="693"/>
      <c r="J79" s="693"/>
      <c r="K79" s="728"/>
      <c r="L79" s="728"/>
      <c r="M79" s="728"/>
      <c r="N79" s="728"/>
      <c r="O79" s="728"/>
      <c r="P79" s="693"/>
      <c r="Q79" s="729"/>
      <c r="R79" s="661"/>
      <c r="S79" s="661"/>
      <c r="T79" s="661"/>
      <c r="U79" s="693"/>
      <c r="V79" s="693"/>
      <c r="W79" s="693"/>
      <c r="X79" s="661"/>
      <c r="Y79" s="661"/>
      <c r="Z79" s="661"/>
      <c r="AA79" s="661"/>
      <c r="AB79" s="696"/>
      <c r="AC79" s="696"/>
      <c r="AD79" s="696"/>
      <c r="AE79" s="696"/>
      <c r="AF79" s="696"/>
      <c r="AG79" s="696"/>
      <c r="AH79" s="692"/>
      <c r="AI79" s="692"/>
      <c r="AJ79" s="692"/>
      <c r="AK79" s="692"/>
      <c r="AL79" s="692"/>
      <c r="AM79" s="692"/>
      <c r="AN79" s="692"/>
      <c r="AO79" s="776"/>
      <c r="AP79" s="758"/>
      <c r="AQ79" s="758"/>
      <c r="AR79" s="758"/>
      <c r="AS79" s="758"/>
      <c r="AT79" s="758"/>
      <c r="AU79" s="758"/>
      <c r="AV79" s="758"/>
      <c r="AW79" s="757"/>
      <c r="AX79" s="663"/>
      <c r="AY79" s="758"/>
      <c r="AZ79" s="663"/>
      <c r="BA79" s="663"/>
      <c r="BB79" s="757"/>
      <c r="BC79" s="757"/>
      <c r="BD79" s="757"/>
      <c r="BE79" s="663"/>
      <c r="BF79" s="663"/>
      <c r="BG79" s="757"/>
      <c r="BH79" s="757"/>
      <c r="BI79" s="757"/>
      <c r="BJ79" s="758"/>
      <c r="BK79" s="778"/>
      <c r="BL79" s="15"/>
      <c r="BM79" s="678"/>
      <c r="BO79" s="679"/>
      <c r="BP79" s="679"/>
      <c r="BQ79" s="679"/>
      <c r="BR79" s="679"/>
      <c r="BS79" s="679"/>
      <c r="BT79" s="679"/>
      <c r="BU79" s="679"/>
      <c r="BV79" s="679"/>
      <c r="BW79" s="679"/>
      <c r="BX79" s="679"/>
      <c r="BY79" s="15"/>
      <c r="BZ79" s="15"/>
      <c r="CP79" s="15"/>
    </row>
    <row r="80" spans="2:94" ht="17.25" customHeight="1">
      <c r="B80" s="776"/>
      <c r="C80" s="779" t="s">
        <v>767</v>
      </c>
      <c r="D80" s="692"/>
      <c r="E80" s="692"/>
      <c r="F80" s="692"/>
      <c r="G80" s="692"/>
      <c r="H80" s="692"/>
      <c r="I80" s="693"/>
      <c r="J80" s="693"/>
      <c r="K80" s="728"/>
      <c r="L80" s="728"/>
      <c r="M80" s="728"/>
      <c r="N80" s="728"/>
      <c r="O80" s="728"/>
      <c r="P80" s="693"/>
      <c r="Q80" s="729"/>
      <c r="R80" s="661"/>
      <c r="S80" s="661"/>
      <c r="T80" s="661"/>
      <c r="U80" s="693"/>
      <c r="V80" s="693"/>
      <c r="W80" s="693"/>
      <c r="X80" s="661"/>
      <c r="Y80" s="661"/>
      <c r="Z80" s="661"/>
      <c r="AA80" s="661"/>
      <c r="AB80" s="696"/>
      <c r="AC80" s="696"/>
      <c r="AD80" s="696"/>
      <c r="AE80" s="696"/>
      <c r="AF80" s="696"/>
      <c r="AG80" s="696"/>
      <c r="AH80" s="692"/>
      <c r="AI80" s="692"/>
      <c r="AJ80" s="692"/>
      <c r="AK80" s="692"/>
      <c r="AL80" s="692"/>
      <c r="AM80" s="692"/>
      <c r="AN80" s="692"/>
      <c r="AO80" s="776"/>
      <c r="AP80" s="758"/>
      <c r="AQ80" s="758"/>
      <c r="AR80" s="758"/>
      <c r="AS80" s="758"/>
      <c r="AT80" s="758"/>
      <c r="AU80" s="758"/>
      <c r="AV80" s="758"/>
      <c r="AW80" s="757"/>
      <c r="AX80" s="663"/>
      <c r="AY80" s="758"/>
      <c r="AZ80" s="663"/>
      <c r="BA80" s="663"/>
      <c r="BB80" s="757"/>
      <c r="BC80" s="757"/>
      <c r="BD80" s="757"/>
      <c r="BE80" s="663"/>
      <c r="BF80" s="663"/>
      <c r="BG80" s="757"/>
      <c r="BH80" s="757"/>
      <c r="BI80" s="757"/>
      <c r="BJ80" s="758"/>
      <c r="BK80" s="778"/>
      <c r="BL80" s="15"/>
      <c r="BM80" s="678"/>
      <c r="BO80" s="679"/>
      <c r="BP80" s="679"/>
      <c r="BQ80" s="679"/>
      <c r="BR80" s="679"/>
      <c r="BS80" s="679"/>
      <c r="BT80" s="679"/>
      <c r="BU80" s="679"/>
      <c r="BV80" s="679"/>
      <c r="BW80" s="679"/>
      <c r="BX80" s="679"/>
      <c r="BY80" s="15"/>
      <c r="BZ80" s="15"/>
      <c r="CP80" s="15"/>
    </row>
    <row r="81" spans="2:94" ht="17.25" customHeight="1">
      <c r="B81" s="776"/>
      <c r="C81" s="779" t="s">
        <v>768</v>
      </c>
      <c r="D81" s="692"/>
      <c r="E81" s="692"/>
      <c r="F81" s="692"/>
      <c r="G81" s="692"/>
      <c r="H81" s="692"/>
      <c r="I81" s="693"/>
      <c r="J81" s="693"/>
      <c r="K81" s="728"/>
      <c r="L81" s="728"/>
      <c r="M81" s="728"/>
      <c r="N81" s="728"/>
      <c r="O81" s="728"/>
      <c r="P81" s="693"/>
      <c r="Q81" s="729"/>
      <c r="R81" s="661"/>
      <c r="S81" s="661"/>
      <c r="T81" s="661"/>
      <c r="U81" s="693"/>
      <c r="V81" s="693"/>
      <c r="W81" s="693"/>
      <c r="X81" s="661"/>
      <c r="Y81" s="661"/>
      <c r="Z81" s="661"/>
      <c r="AA81" s="661"/>
      <c r="AB81" s="696"/>
      <c r="AC81" s="696"/>
      <c r="AD81" s="696"/>
      <c r="AE81" s="696"/>
      <c r="AF81" s="696"/>
      <c r="AG81" s="696"/>
      <c r="AH81" s="692"/>
      <c r="AI81" s="692"/>
      <c r="AJ81" s="692"/>
      <c r="AK81" s="692"/>
      <c r="AL81" s="692"/>
      <c r="AM81" s="692"/>
      <c r="AN81" s="692"/>
      <c r="AO81" s="776"/>
      <c r="AP81" s="692"/>
      <c r="AQ81" s="692"/>
      <c r="AR81" s="692"/>
      <c r="AS81" s="692"/>
      <c r="AT81" s="692"/>
      <c r="AU81" s="692"/>
      <c r="AV81" s="692"/>
      <c r="AW81" s="731"/>
      <c r="AX81" s="696"/>
      <c r="AY81" s="692"/>
      <c r="AZ81" s="696"/>
      <c r="BA81" s="696"/>
      <c r="BB81" s="731"/>
      <c r="BC81" s="731"/>
      <c r="BD81" s="731"/>
      <c r="BE81" s="696"/>
      <c r="BF81" s="696"/>
      <c r="BG81" s="731"/>
      <c r="BH81" s="731"/>
      <c r="BI81" s="731"/>
      <c r="BJ81" s="692"/>
      <c r="BK81" s="685"/>
      <c r="BL81" s="15"/>
      <c r="BM81" s="678"/>
      <c r="BO81" s="679"/>
      <c r="BP81" s="679"/>
      <c r="BQ81" s="679"/>
      <c r="BR81" s="679"/>
      <c r="BS81" s="679"/>
      <c r="BT81" s="679"/>
      <c r="BU81" s="679"/>
      <c r="BV81" s="679"/>
      <c r="BW81" s="679"/>
      <c r="BX81" s="679"/>
      <c r="BY81" s="15"/>
      <c r="BZ81" s="15"/>
      <c r="CP81" s="15"/>
    </row>
    <row r="82" spans="2:94" ht="17.25" customHeight="1">
      <c r="B82" s="776"/>
      <c r="C82" s="629"/>
      <c r="D82" s="692"/>
      <c r="E82" s="692"/>
      <c r="F82" s="692"/>
      <c r="G82" s="692"/>
      <c r="H82" s="692"/>
      <c r="I82" s="693"/>
      <c r="J82" s="693"/>
      <c r="K82" s="728"/>
      <c r="L82" s="728"/>
      <c r="M82" s="728"/>
      <c r="N82" s="728"/>
      <c r="O82" s="728"/>
      <c r="P82" s="693"/>
      <c r="Q82" s="729"/>
      <c r="R82" s="661"/>
      <c r="S82" s="661"/>
      <c r="T82" s="661"/>
      <c r="U82" s="693"/>
      <c r="V82" s="693"/>
      <c r="W82" s="693"/>
      <c r="X82" s="661"/>
      <c r="Y82" s="661"/>
      <c r="Z82" s="661"/>
      <c r="AA82" s="661"/>
      <c r="AB82" s="696"/>
      <c r="AC82" s="696"/>
      <c r="AD82" s="696"/>
      <c r="AE82" s="696"/>
      <c r="AF82" s="696"/>
      <c r="AG82" s="696"/>
      <c r="AH82" s="692"/>
      <c r="AI82" s="692"/>
      <c r="AJ82" s="692"/>
      <c r="AK82" s="692"/>
      <c r="AL82" s="692"/>
      <c r="AM82" s="692"/>
      <c r="AN82" s="692"/>
      <c r="AO82" s="776"/>
      <c r="AP82" s="692"/>
      <c r="AQ82" s="692"/>
      <c r="AR82" s="692"/>
      <c r="AS82" s="692"/>
      <c r="AT82" s="692"/>
      <c r="AU82" s="692"/>
      <c r="AV82" s="692"/>
      <c r="AW82" s="731"/>
      <c r="AX82" s="696"/>
      <c r="AY82" s="692"/>
      <c r="AZ82" s="696"/>
      <c r="BA82" s="696"/>
      <c r="BB82" s="731"/>
      <c r="BC82" s="731"/>
      <c r="BD82" s="731"/>
      <c r="BE82" s="696"/>
      <c r="BF82" s="696"/>
      <c r="BG82" s="731"/>
      <c r="BH82" s="731"/>
      <c r="BI82" s="731"/>
      <c r="BJ82" s="692"/>
      <c r="BK82" s="685"/>
      <c r="BL82" s="15"/>
      <c r="BM82" s="678"/>
      <c r="BO82" s="679"/>
      <c r="BP82" s="679"/>
      <c r="BQ82" s="679"/>
      <c r="BR82" s="679"/>
      <c r="BS82" s="679"/>
      <c r="BT82" s="679"/>
      <c r="BU82" s="679"/>
      <c r="BV82" s="679"/>
      <c r="BW82" s="679"/>
      <c r="BX82" s="679"/>
      <c r="BY82" s="15"/>
      <c r="BZ82" s="15"/>
      <c r="CP82" s="15"/>
    </row>
    <row r="83" spans="2:94" ht="17.25" customHeight="1">
      <c r="B83" s="776"/>
      <c r="C83" s="629"/>
      <c r="D83" s="692"/>
      <c r="E83" s="692"/>
      <c r="F83" s="692"/>
      <c r="G83" s="692"/>
      <c r="H83" s="692"/>
      <c r="I83" s="693"/>
      <c r="J83" s="693"/>
      <c r="K83" s="728"/>
      <c r="L83" s="728"/>
      <c r="M83" s="728"/>
      <c r="N83" s="728"/>
      <c r="O83" s="728"/>
      <c r="P83" s="693"/>
      <c r="Q83" s="729"/>
      <c r="R83" s="661"/>
      <c r="S83" s="661"/>
      <c r="T83" s="661"/>
      <c r="U83" s="693"/>
      <c r="V83" s="693"/>
      <c r="W83" s="693"/>
      <c r="X83" s="661"/>
      <c r="Y83" s="661"/>
      <c r="Z83" s="661"/>
      <c r="AA83" s="661"/>
      <c r="AB83" s="696"/>
      <c r="AC83" s="696"/>
      <c r="AD83" s="696"/>
      <c r="AE83" s="696"/>
      <c r="AF83" s="696"/>
      <c r="AG83" s="696"/>
      <c r="AH83" s="692"/>
      <c r="AI83" s="692"/>
      <c r="AJ83" s="692"/>
      <c r="AK83" s="692"/>
      <c r="AL83" s="692"/>
      <c r="AM83" s="692"/>
      <c r="AN83" s="692"/>
      <c r="AO83" s="776"/>
      <c r="AP83" s="692"/>
      <c r="AQ83" s="692"/>
      <c r="AR83" s="692"/>
      <c r="AS83" s="692"/>
      <c r="AT83" s="692"/>
      <c r="AU83" s="692"/>
      <c r="AV83" s="692"/>
      <c r="AW83" s="731"/>
      <c r="AX83" s="696"/>
      <c r="AY83" s="692"/>
      <c r="AZ83" s="696"/>
      <c r="BA83" s="696"/>
      <c r="BB83" s="731"/>
      <c r="BC83" s="731"/>
      <c r="BD83" s="731"/>
      <c r="BE83" s="696"/>
      <c r="BF83" s="696"/>
      <c r="BG83" s="731"/>
      <c r="BH83" s="731"/>
      <c r="BI83" s="731"/>
      <c r="BJ83" s="692"/>
      <c r="BK83" s="685"/>
      <c r="BL83" s="15"/>
      <c r="BM83" s="678"/>
      <c r="BO83" s="679"/>
      <c r="BP83" s="679"/>
      <c r="BQ83" s="679"/>
      <c r="BR83" s="679"/>
      <c r="BS83" s="679"/>
      <c r="BT83" s="679"/>
      <c r="BU83" s="679"/>
      <c r="BV83" s="679"/>
      <c r="BW83" s="679"/>
      <c r="BX83" s="679"/>
      <c r="BY83" s="15"/>
      <c r="BZ83" s="15"/>
      <c r="CP83" s="15"/>
    </row>
    <row r="84" spans="2:94" ht="17.25" customHeight="1">
      <c r="B84" s="776"/>
      <c r="C84" s="629"/>
      <c r="D84" s="692"/>
      <c r="E84" s="692"/>
      <c r="F84" s="692"/>
      <c r="G84" s="692"/>
      <c r="H84" s="692"/>
      <c r="I84" s="693"/>
      <c r="J84" s="693"/>
      <c r="K84" s="728"/>
      <c r="L84" s="728"/>
      <c r="M84" s="728"/>
      <c r="N84" s="728"/>
      <c r="O84" s="728"/>
      <c r="P84" s="693"/>
      <c r="Q84" s="729"/>
      <c r="R84" s="661"/>
      <c r="S84" s="661"/>
      <c r="T84" s="661"/>
      <c r="U84" s="693"/>
      <c r="V84" s="693"/>
      <c r="W84" s="693"/>
      <c r="X84" s="661"/>
      <c r="Y84" s="661"/>
      <c r="Z84" s="661"/>
      <c r="AA84" s="661"/>
      <c r="AB84" s="696"/>
      <c r="AC84" s="696"/>
      <c r="AD84" s="696"/>
      <c r="AE84" s="696"/>
      <c r="AF84" s="696"/>
      <c r="AG84" s="696"/>
      <c r="AH84" s="692"/>
      <c r="AI84" s="692"/>
      <c r="AJ84" s="692"/>
      <c r="AK84" s="692"/>
      <c r="AL84" s="692"/>
      <c r="AM84" s="692"/>
      <c r="AN84" s="692"/>
      <c r="AO84" s="776"/>
      <c r="AP84" s="692"/>
      <c r="AQ84" s="692"/>
      <c r="AR84" s="692"/>
      <c r="AS84" s="692"/>
      <c r="AT84" s="692"/>
      <c r="AU84" s="692"/>
      <c r="AV84" s="692"/>
      <c r="AW84" s="731"/>
      <c r="AX84" s="696"/>
      <c r="AY84" s="692"/>
      <c r="AZ84" s="696"/>
      <c r="BA84" s="696"/>
      <c r="BB84" s="731"/>
      <c r="BC84" s="731"/>
      <c r="BD84" s="731"/>
      <c r="BE84" s="696"/>
      <c r="BF84" s="696"/>
      <c r="BG84" s="731"/>
      <c r="BH84" s="731"/>
      <c r="BI84" s="731"/>
      <c r="BJ84" s="692"/>
      <c r="BK84" s="685"/>
      <c r="BL84" s="15"/>
      <c r="BM84" s="678"/>
      <c r="BO84" s="679"/>
      <c r="BP84" s="679"/>
      <c r="BQ84" s="679"/>
      <c r="BR84" s="679"/>
      <c r="BS84" s="679"/>
      <c r="BT84" s="679"/>
      <c r="BU84" s="679"/>
      <c r="BV84" s="679"/>
      <c r="BW84" s="679"/>
      <c r="BX84" s="679"/>
      <c r="BY84" s="15"/>
      <c r="BZ84" s="15"/>
      <c r="CP84" s="15"/>
    </row>
    <row r="85" spans="2:94" ht="23.25" customHeight="1">
      <c r="B85" s="776"/>
      <c r="C85" s="629"/>
      <c r="D85" s="692"/>
      <c r="E85" s="692"/>
      <c r="F85" s="692"/>
      <c r="G85" s="692"/>
      <c r="H85" s="692"/>
      <c r="I85" s="693"/>
      <c r="J85" s="693"/>
      <c r="K85" s="728"/>
      <c r="L85" s="728"/>
      <c r="M85" s="728"/>
      <c r="N85" s="728"/>
      <c r="O85" s="728"/>
      <c r="P85" s="693"/>
      <c r="Q85" s="729"/>
      <c r="R85" s="661"/>
      <c r="S85" s="661"/>
      <c r="T85" s="661"/>
      <c r="U85" s="693"/>
      <c r="V85" s="693"/>
      <c r="W85" s="693"/>
      <c r="X85" s="661"/>
      <c r="Y85" s="661"/>
      <c r="Z85" s="661"/>
      <c r="AA85" s="661"/>
      <c r="AB85" s="696"/>
      <c r="AC85" s="696"/>
      <c r="AD85" s="696"/>
      <c r="AE85" s="696"/>
      <c r="AF85" s="696"/>
      <c r="AG85" s="696"/>
      <c r="AH85" s="692"/>
      <c r="AI85" s="692"/>
      <c r="AJ85" s="692"/>
      <c r="AK85" s="692"/>
      <c r="AL85" s="692"/>
      <c r="AM85" s="692"/>
      <c r="AN85" s="692"/>
      <c r="AO85" s="776"/>
      <c r="AP85" s="692"/>
      <c r="AQ85" s="692"/>
      <c r="AR85" s="692"/>
      <c r="AS85" s="692"/>
      <c r="AT85" s="692"/>
      <c r="AU85" s="692"/>
      <c r="AV85" s="692"/>
      <c r="AW85" s="731"/>
      <c r="AX85" s="696"/>
      <c r="AY85" s="692"/>
      <c r="AZ85" s="696"/>
      <c r="BA85" s="696"/>
      <c r="BB85" s="731"/>
      <c r="BC85" s="731"/>
      <c r="BD85" s="731"/>
      <c r="BE85" s="696"/>
      <c r="BF85" s="696"/>
      <c r="BG85" s="731"/>
      <c r="BH85" s="731"/>
      <c r="BI85" s="731"/>
      <c r="BJ85" s="692"/>
      <c r="BK85" s="685"/>
      <c r="BL85" s="15"/>
      <c r="BM85" s="678"/>
      <c r="BO85" s="679"/>
      <c r="BP85" s="679"/>
      <c r="BQ85" s="679"/>
      <c r="BR85" s="679"/>
      <c r="BS85" s="679"/>
      <c r="BT85" s="679"/>
      <c r="BU85" s="679"/>
      <c r="BV85" s="679"/>
      <c r="BW85" s="679"/>
      <c r="BX85" s="679"/>
      <c r="BY85" s="15"/>
      <c r="BZ85" s="15"/>
      <c r="CP85" s="15"/>
    </row>
    <row r="86" spans="2:94" ht="17.25" customHeight="1">
      <c r="B86" s="776"/>
      <c r="C86" s="629"/>
      <c r="D86" s="692"/>
      <c r="E86" s="692"/>
      <c r="F86" s="692"/>
      <c r="G86" s="692"/>
      <c r="H86" s="692"/>
      <c r="I86" s="693"/>
      <c r="J86" s="693"/>
      <c r="K86" s="728"/>
      <c r="L86" s="728"/>
      <c r="M86" s="728"/>
      <c r="N86" s="728"/>
      <c r="O86" s="728"/>
      <c r="P86" s="693"/>
      <c r="Q86" s="729"/>
      <c r="R86" s="661"/>
      <c r="S86" s="661"/>
      <c r="T86" s="661"/>
      <c r="U86" s="693"/>
      <c r="V86" s="693"/>
      <c r="W86" s="693"/>
      <c r="X86" s="661"/>
      <c r="Y86" s="661"/>
      <c r="Z86" s="661"/>
      <c r="AA86" s="661"/>
      <c r="AB86" s="696"/>
      <c r="AC86" s="696"/>
      <c r="AD86" s="696"/>
      <c r="AE86" s="696"/>
      <c r="AF86" s="696"/>
      <c r="AG86" s="696"/>
      <c r="AH86" s="692"/>
      <c r="AI86" s="692"/>
      <c r="AJ86" s="692"/>
      <c r="AK86" s="692"/>
      <c r="AL86" s="692"/>
      <c r="AM86" s="692"/>
      <c r="AN86" s="692"/>
      <c r="AO86" s="776"/>
      <c r="AP86" s="692"/>
      <c r="AQ86" s="692"/>
      <c r="AR86" s="692"/>
      <c r="AS86" s="692"/>
      <c r="AT86" s="692"/>
      <c r="AU86" s="692"/>
      <c r="AV86" s="692"/>
      <c r="AW86" s="731"/>
      <c r="AX86" s="696"/>
      <c r="AY86" s="692"/>
      <c r="AZ86" s="696"/>
      <c r="BA86" s="696"/>
      <c r="BB86" s="731"/>
      <c r="BC86" s="731"/>
      <c r="BD86" s="731"/>
      <c r="BE86" s="696"/>
      <c r="BF86" s="696"/>
      <c r="BG86" s="731"/>
      <c r="BH86" s="731"/>
      <c r="BI86" s="731"/>
      <c r="BJ86" s="692"/>
      <c r="BK86" s="685"/>
      <c r="BL86" s="15"/>
      <c r="BM86" s="678"/>
      <c r="BO86" s="679"/>
      <c r="BP86" s="679"/>
      <c r="BQ86" s="679"/>
      <c r="BR86" s="679"/>
      <c r="BS86" s="679"/>
      <c r="BT86" s="679"/>
      <c r="BU86" s="679"/>
      <c r="BV86" s="679"/>
      <c r="BW86" s="679"/>
      <c r="BX86" s="679"/>
      <c r="BY86" s="15"/>
      <c r="BZ86" s="15"/>
      <c r="CP86" s="15"/>
    </row>
    <row r="87" spans="2:94" ht="17.25" customHeight="1">
      <c r="B87" s="776"/>
      <c r="C87" s="629"/>
      <c r="D87" s="692"/>
      <c r="E87" s="692"/>
      <c r="F87" s="692"/>
      <c r="G87" s="692"/>
      <c r="H87" s="692"/>
      <c r="I87" s="693"/>
      <c r="J87" s="693"/>
      <c r="K87" s="728"/>
      <c r="L87" s="728"/>
      <c r="M87" s="728"/>
      <c r="N87" s="728"/>
      <c r="O87" s="728"/>
      <c r="P87" s="693"/>
      <c r="Q87" s="729"/>
      <c r="R87" s="661"/>
      <c r="S87" s="661"/>
      <c r="T87" s="661"/>
      <c r="U87" s="693"/>
      <c r="V87" s="693"/>
      <c r="W87" s="693"/>
      <c r="X87" s="661"/>
      <c r="Y87" s="661"/>
      <c r="Z87" s="661"/>
      <c r="AA87" s="661"/>
      <c r="AB87" s="696"/>
      <c r="AC87" s="696"/>
      <c r="AD87" s="696"/>
      <c r="AE87" s="696"/>
      <c r="AF87" s="696"/>
      <c r="AG87" s="696"/>
      <c r="AH87" s="692"/>
      <c r="AI87" s="692"/>
      <c r="AJ87" s="692"/>
      <c r="AK87" s="692"/>
      <c r="AL87" s="692"/>
      <c r="AM87" s="692"/>
      <c r="AN87" s="692"/>
      <c r="AO87" s="776"/>
      <c r="AP87" s="692"/>
      <c r="AQ87" s="692"/>
      <c r="AR87" s="692"/>
      <c r="AS87" s="692"/>
      <c r="AT87" s="692"/>
      <c r="AU87" s="692"/>
      <c r="AV87" s="692"/>
      <c r="AW87" s="731"/>
      <c r="AX87" s="696"/>
      <c r="AY87" s="692"/>
      <c r="AZ87" s="696"/>
      <c r="BA87" s="696"/>
      <c r="BB87" s="731"/>
      <c r="BC87" s="731"/>
      <c r="BD87" s="731"/>
      <c r="BE87" s="696"/>
      <c r="BF87" s="696"/>
      <c r="BG87" s="731"/>
      <c r="BH87" s="731"/>
      <c r="BI87" s="731"/>
      <c r="BJ87" s="692"/>
      <c r="BK87" s="685"/>
      <c r="BL87" s="15"/>
      <c r="BM87" s="678"/>
      <c r="BO87" s="679"/>
      <c r="BP87" s="679"/>
      <c r="BQ87" s="679"/>
      <c r="BR87" s="679"/>
      <c r="BS87" s="679"/>
      <c r="BT87" s="679"/>
      <c r="BU87" s="679"/>
      <c r="BV87" s="679"/>
      <c r="BW87" s="679"/>
      <c r="BX87" s="679"/>
      <c r="BY87" s="15"/>
      <c r="BZ87" s="15"/>
      <c r="CP87" s="15"/>
    </row>
    <row r="88" spans="2:94" ht="17.25" customHeight="1">
      <c r="B88" s="776"/>
      <c r="C88" s="629"/>
      <c r="D88" s="692"/>
      <c r="E88" s="692"/>
      <c r="F88" s="692"/>
      <c r="G88" s="692"/>
      <c r="H88" s="692"/>
      <c r="I88" s="693"/>
      <c r="J88" s="693"/>
      <c r="K88" s="728"/>
      <c r="L88" s="728"/>
      <c r="M88" s="728"/>
      <c r="N88" s="728"/>
      <c r="O88" s="728"/>
      <c r="P88" s="693"/>
      <c r="Q88" s="729"/>
      <c r="R88" s="661"/>
      <c r="S88" s="661"/>
      <c r="T88" s="661"/>
      <c r="U88" s="693"/>
      <c r="V88" s="693"/>
      <c r="W88" s="693"/>
      <c r="X88" s="661"/>
      <c r="Y88" s="661"/>
      <c r="Z88" s="661"/>
      <c r="AA88" s="661"/>
      <c r="AB88" s="696"/>
      <c r="AC88" s="696"/>
      <c r="AD88" s="696"/>
      <c r="AE88" s="696"/>
      <c r="AF88" s="696"/>
      <c r="AG88" s="696"/>
      <c r="AH88" s="692"/>
      <c r="AI88" s="692"/>
      <c r="AJ88" s="692"/>
      <c r="AK88" s="692"/>
      <c r="AL88" s="692"/>
      <c r="AM88" s="692"/>
      <c r="AN88" s="692"/>
      <c r="AO88" s="776"/>
      <c r="AP88" s="692"/>
      <c r="AQ88" s="692"/>
      <c r="AR88" s="692"/>
      <c r="AS88" s="692"/>
      <c r="AT88" s="692"/>
      <c r="AU88" s="692"/>
      <c r="AV88" s="692"/>
      <c r="AW88" s="731"/>
      <c r="AX88" s="696"/>
      <c r="AY88" s="692"/>
      <c r="AZ88" s="696"/>
      <c r="BA88" s="696"/>
      <c r="BB88" s="731"/>
      <c r="BC88" s="731"/>
      <c r="BD88" s="731"/>
      <c r="BE88" s="696"/>
      <c r="BF88" s="696"/>
      <c r="BG88" s="731"/>
      <c r="BH88" s="731"/>
      <c r="BI88" s="731"/>
      <c r="BJ88" s="692"/>
      <c r="BK88" s="685"/>
      <c r="BL88" s="15"/>
      <c r="BM88" s="678"/>
      <c r="BO88" s="679"/>
      <c r="BP88" s="679"/>
      <c r="BQ88" s="679"/>
      <c r="BR88" s="679"/>
      <c r="BS88" s="679"/>
      <c r="BT88" s="679"/>
      <c r="BU88" s="679"/>
      <c r="BV88" s="679"/>
      <c r="BW88" s="679"/>
      <c r="BX88" s="679"/>
      <c r="BY88" s="15"/>
      <c r="BZ88" s="15"/>
      <c r="CP88" s="15"/>
    </row>
    <row r="89" spans="2:94" ht="17.25" customHeight="1" thickBot="1">
      <c r="B89" s="780"/>
      <c r="C89" s="699"/>
      <c r="D89" s="700"/>
      <c r="E89" s="700"/>
      <c r="F89" s="700"/>
      <c r="G89" s="700"/>
      <c r="H89" s="700"/>
      <c r="I89" s="701"/>
      <c r="J89" s="701"/>
      <c r="K89" s="766"/>
      <c r="L89" s="766"/>
      <c r="M89" s="766"/>
      <c r="N89" s="766"/>
      <c r="O89" s="766"/>
      <c r="P89" s="701"/>
      <c r="Q89" s="767"/>
      <c r="R89" s="768"/>
      <c r="S89" s="768"/>
      <c r="T89" s="768"/>
      <c r="U89" s="701"/>
      <c r="V89" s="701"/>
      <c r="W89" s="701"/>
      <c r="X89" s="768"/>
      <c r="Y89" s="768"/>
      <c r="Z89" s="768"/>
      <c r="AA89" s="768"/>
      <c r="AB89" s="704"/>
      <c r="AC89" s="704"/>
      <c r="AD89" s="704"/>
      <c r="AE89" s="704"/>
      <c r="AF89" s="704"/>
      <c r="AG89" s="704"/>
      <c r="AH89" s="700"/>
      <c r="AI89" s="700"/>
      <c r="AJ89" s="700"/>
      <c r="AK89" s="700"/>
      <c r="AL89" s="700"/>
      <c r="AM89" s="700"/>
      <c r="AN89" s="700"/>
      <c r="AO89" s="780"/>
      <c r="AP89" s="700"/>
      <c r="AQ89" s="700"/>
      <c r="AR89" s="700"/>
      <c r="AS89" s="700"/>
      <c r="AT89" s="700"/>
      <c r="AU89" s="700"/>
      <c r="AV89" s="700"/>
      <c r="AW89" s="781"/>
      <c r="AX89" s="704"/>
      <c r="AY89" s="700"/>
      <c r="AZ89" s="704"/>
      <c r="BA89" s="704"/>
      <c r="BB89" s="781"/>
      <c r="BC89" s="781"/>
      <c r="BD89" s="781"/>
      <c r="BE89" s="704"/>
      <c r="BF89" s="704"/>
      <c r="BG89" s="781"/>
      <c r="BH89" s="781"/>
      <c r="BI89" s="781"/>
      <c r="BJ89" s="700"/>
      <c r="BK89" s="707"/>
      <c r="BL89" s="15"/>
      <c r="BM89" s="678"/>
      <c r="BO89" s="679"/>
      <c r="BP89" s="679"/>
      <c r="BQ89" s="679"/>
      <c r="BR89" s="679"/>
      <c r="BS89" s="679"/>
      <c r="BT89" s="679"/>
      <c r="BU89" s="679"/>
      <c r="BV89" s="679"/>
      <c r="BW89" s="679"/>
      <c r="BX89" s="679"/>
      <c r="BY89" s="15"/>
      <c r="BZ89" s="15"/>
      <c r="CP89" s="15"/>
    </row>
    <row r="90" spans="2:94" ht="17.25" customHeight="1">
      <c r="B90" s="782"/>
      <c r="C90" s="783"/>
      <c r="D90" s="782"/>
      <c r="E90" s="782"/>
      <c r="F90" s="782"/>
      <c r="G90" s="782"/>
      <c r="H90" s="782"/>
      <c r="I90" s="784"/>
      <c r="J90" s="784"/>
      <c r="K90" s="785"/>
      <c r="L90" s="785"/>
      <c r="M90" s="785"/>
      <c r="N90" s="785"/>
      <c r="O90" s="785"/>
      <c r="P90" s="784"/>
      <c r="Q90" s="786"/>
      <c r="R90" s="787"/>
      <c r="S90" s="787"/>
      <c r="T90" s="787"/>
      <c r="U90" s="784"/>
      <c r="V90" s="784"/>
      <c r="W90" s="784"/>
      <c r="X90" s="787"/>
      <c r="Y90" s="787"/>
      <c r="Z90" s="787"/>
      <c r="AA90" s="787"/>
      <c r="AB90" s="788"/>
      <c r="AC90" s="788"/>
      <c r="AD90" s="788"/>
      <c r="AE90" s="788"/>
      <c r="AF90" s="788"/>
      <c r="AG90" s="788"/>
      <c r="AH90" s="782"/>
      <c r="AI90" s="782"/>
      <c r="AJ90" s="782"/>
      <c r="AK90" s="782"/>
      <c r="AL90" s="782"/>
      <c r="AM90" s="782"/>
      <c r="AN90" s="782"/>
      <c r="AO90" s="782"/>
      <c r="AP90" s="782"/>
      <c r="AQ90" s="782"/>
      <c r="AR90" s="782"/>
      <c r="AS90" s="782"/>
      <c r="AT90" s="782"/>
      <c r="AU90" s="782"/>
      <c r="AV90" s="782"/>
      <c r="AW90" s="789"/>
      <c r="AX90" s="788"/>
      <c r="AY90" s="782"/>
      <c r="AZ90" s="788"/>
      <c r="BA90" s="788"/>
      <c r="BB90" s="789"/>
      <c r="BC90" s="789"/>
      <c r="BD90" s="789"/>
      <c r="BE90" s="788"/>
      <c r="BF90" s="788"/>
      <c r="BG90" s="789"/>
      <c r="BH90" s="789"/>
      <c r="BI90" s="789"/>
      <c r="BJ90" s="782"/>
      <c r="BK90" s="790"/>
      <c r="BL90" s="15"/>
      <c r="BM90" s="678"/>
      <c r="BO90" s="679"/>
      <c r="BP90" s="679"/>
      <c r="BQ90" s="679"/>
      <c r="BR90" s="679"/>
      <c r="BS90" s="679"/>
      <c r="BT90" s="679"/>
      <c r="BU90" s="679"/>
      <c r="BV90" s="679"/>
      <c r="BW90" s="679"/>
      <c r="BX90" s="679"/>
      <c r="BY90" s="15"/>
      <c r="BZ90" s="15"/>
      <c r="CP90" s="15"/>
    </row>
    <row r="91" spans="2:94" ht="17.25" customHeight="1">
      <c r="B91" s="782"/>
      <c r="C91" s="783"/>
      <c r="D91" s="782"/>
      <c r="E91" s="782"/>
      <c r="F91" s="782"/>
      <c r="G91" s="782"/>
      <c r="H91" s="782"/>
      <c r="I91" s="784"/>
      <c r="J91" s="784"/>
      <c r="K91" s="784"/>
      <c r="L91" s="784"/>
      <c r="M91" s="784"/>
      <c r="N91" s="784"/>
      <c r="O91" s="784"/>
      <c r="P91" s="784"/>
      <c r="Q91" s="786"/>
      <c r="R91" s="791"/>
      <c r="S91" s="791"/>
      <c r="T91" s="791"/>
      <c r="U91" s="784"/>
      <c r="V91" s="784"/>
      <c r="W91" s="784"/>
      <c r="X91" s="791"/>
      <c r="Y91" s="791"/>
      <c r="Z91" s="791"/>
      <c r="AA91" s="791"/>
      <c r="AB91" s="788"/>
      <c r="AC91" s="788"/>
      <c r="AD91" s="788"/>
      <c r="AE91" s="788"/>
      <c r="AF91" s="788"/>
      <c r="AG91" s="788"/>
      <c r="AH91" s="782"/>
      <c r="AI91" s="782"/>
      <c r="AJ91" s="782"/>
      <c r="AK91" s="782"/>
      <c r="AL91" s="782"/>
      <c r="AM91" s="782"/>
      <c r="AN91" s="782"/>
      <c r="AO91" s="782"/>
      <c r="AP91" s="782"/>
      <c r="AQ91" s="782"/>
      <c r="AR91" s="782"/>
      <c r="AS91" s="782"/>
      <c r="AT91" s="782"/>
      <c r="AU91" s="782"/>
      <c r="AV91" s="782"/>
      <c r="AW91" s="788"/>
      <c r="AX91" s="788"/>
      <c r="AY91" s="782"/>
      <c r="AZ91" s="788"/>
      <c r="BA91" s="788"/>
      <c r="BB91" s="788"/>
      <c r="BC91" s="788"/>
      <c r="BD91" s="788"/>
      <c r="BE91" s="788"/>
      <c r="BF91" s="788"/>
      <c r="BG91" s="788"/>
      <c r="BH91" s="788"/>
      <c r="BI91" s="788"/>
      <c r="BJ91" s="782"/>
      <c r="BK91" s="790"/>
      <c r="BL91" s="15"/>
      <c r="BM91" s="678"/>
      <c r="BO91" s="679"/>
      <c r="BP91" s="679"/>
      <c r="BQ91" s="679"/>
      <c r="BR91" s="679"/>
      <c r="BS91" s="679"/>
      <c r="BT91" s="679"/>
      <c r="BU91" s="679"/>
      <c r="BV91" s="679"/>
      <c r="BW91" s="679"/>
      <c r="BX91" s="679"/>
      <c r="BY91" s="15"/>
      <c r="BZ91" s="15"/>
      <c r="CP91" s="15"/>
    </row>
    <row r="92" spans="2:94" ht="17.25" customHeight="1">
      <c r="B92" s="782"/>
      <c r="C92" s="783"/>
      <c r="D92" s="782"/>
      <c r="E92" s="782"/>
      <c r="F92" s="782"/>
      <c r="G92" s="782"/>
      <c r="H92" s="782"/>
      <c r="I92" s="784"/>
      <c r="J92" s="784"/>
      <c r="K92" s="784"/>
      <c r="L92" s="784"/>
      <c r="M92" s="784"/>
      <c r="N92" s="784"/>
      <c r="O92" s="784"/>
      <c r="P92" s="784"/>
      <c r="Q92" s="786"/>
      <c r="R92" s="791"/>
      <c r="S92" s="791"/>
      <c r="T92" s="791"/>
      <c r="U92" s="784"/>
      <c r="V92" s="784"/>
      <c r="W92" s="784"/>
      <c r="X92" s="791"/>
      <c r="Y92" s="791"/>
      <c r="Z92" s="791"/>
      <c r="AA92" s="791"/>
      <c r="AB92" s="788"/>
      <c r="AC92" s="788"/>
      <c r="AD92" s="788"/>
      <c r="AE92" s="788"/>
      <c r="AF92" s="788"/>
      <c r="AG92" s="788"/>
      <c r="AH92" s="782"/>
      <c r="AI92" s="782"/>
      <c r="AJ92" s="782"/>
      <c r="AK92" s="782"/>
      <c r="AL92" s="782"/>
      <c r="AM92" s="782"/>
      <c r="AN92" s="782"/>
      <c r="AO92" s="782"/>
      <c r="AP92" s="782"/>
      <c r="AQ92" s="782"/>
      <c r="AR92" s="782"/>
      <c r="AS92" s="782"/>
      <c r="AT92" s="782"/>
      <c r="AU92" s="782"/>
      <c r="AV92" s="782"/>
      <c r="AW92" s="788"/>
      <c r="AX92" s="788"/>
      <c r="AY92" s="782"/>
      <c r="AZ92" s="788"/>
      <c r="BA92" s="788"/>
      <c r="BB92" s="788"/>
      <c r="BC92" s="788"/>
      <c r="BD92" s="788"/>
      <c r="BE92" s="788"/>
      <c r="BF92" s="788"/>
      <c r="BG92" s="788"/>
      <c r="BH92" s="788"/>
      <c r="BI92" s="788"/>
      <c r="BJ92" s="782"/>
      <c r="BK92" s="790"/>
      <c r="BL92" s="15"/>
      <c r="BM92" s="678"/>
      <c r="BO92" s="679"/>
      <c r="BP92" s="679"/>
      <c r="BQ92" s="679"/>
      <c r="BR92" s="679"/>
      <c r="BS92" s="679"/>
      <c r="BT92" s="679"/>
      <c r="BU92" s="679"/>
      <c r="BV92" s="679"/>
      <c r="BW92" s="679"/>
      <c r="BX92" s="679"/>
      <c r="BY92" s="15"/>
      <c r="BZ92" s="15"/>
      <c r="CP92" s="15"/>
    </row>
    <row r="93" spans="2:94" ht="17.25" customHeight="1">
      <c r="B93" s="782"/>
      <c r="C93" s="783"/>
      <c r="D93" s="782"/>
      <c r="E93" s="782"/>
      <c r="F93" s="782"/>
      <c r="G93" s="782"/>
      <c r="H93" s="782"/>
      <c r="I93" s="784"/>
      <c r="J93" s="784"/>
      <c r="K93" s="784"/>
      <c r="L93" s="784"/>
      <c r="M93" s="784"/>
      <c r="N93" s="784"/>
      <c r="O93" s="784"/>
      <c r="P93" s="784"/>
      <c r="Q93" s="786"/>
      <c r="R93" s="791"/>
      <c r="S93" s="791"/>
      <c r="T93" s="791"/>
      <c r="U93" s="784"/>
      <c r="V93" s="784"/>
      <c r="W93" s="784"/>
      <c r="X93" s="791"/>
      <c r="Y93" s="791"/>
      <c r="Z93" s="791"/>
      <c r="AA93" s="791"/>
      <c r="AB93" s="788"/>
      <c r="AC93" s="788"/>
      <c r="AD93" s="788"/>
      <c r="AE93" s="788"/>
      <c r="AF93" s="788"/>
      <c r="AG93" s="788"/>
      <c r="AH93" s="782"/>
      <c r="AI93" s="782"/>
      <c r="AJ93" s="782"/>
      <c r="AK93" s="782"/>
      <c r="AL93" s="782"/>
      <c r="AM93" s="782"/>
      <c r="AN93" s="782"/>
      <c r="AO93" s="782"/>
      <c r="AP93" s="782"/>
      <c r="AQ93" s="782"/>
      <c r="AR93" s="782"/>
      <c r="AS93" s="782"/>
      <c r="AT93" s="782"/>
      <c r="AU93" s="782"/>
      <c r="AV93" s="782"/>
      <c r="AW93" s="788"/>
      <c r="AX93" s="788"/>
      <c r="AY93" s="782"/>
      <c r="AZ93" s="788"/>
      <c r="BA93" s="788"/>
      <c r="BB93" s="788"/>
      <c r="BC93" s="788"/>
      <c r="BD93" s="788"/>
      <c r="BE93" s="788"/>
      <c r="BF93" s="788"/>
      <c r="BG93" s="788"/>
      <c r="BH93" s="788"/>
      <c r="BI93" s="788"/>
      <c r="BJ93" s="782"/>
      <c r="BK93" s="790"/>
      <c r="BL93" s="15"/>
      <c r="BM93" s="678"/>
      <c r="BO93" s="679"/>
      <c r="BP93" s="679"/>
      <c r="BQ93" s="679"/>
      <c r="BR93" s="679"/>
      <c r="BS93" s="679"/>
      <c r="BT93" s="679"/>
      <c r="BU93" s="679"/>
      <c r="BV93" s="679"/>
      <c r="BW93" s="679"/>
      <c r="BX93" s="679"/>
      <c r="BY93" s="15"/>
      <c r="BZ93" s="15"/>
      <c r="CP93" s="15"/>
    </row>
    <row r="94" spans="2:94" ht="17.25" customHeight="1">
      <c r="B94" s="782"/>
      <c r="C94" s="783"/>
      <c r="D94" s="782"/>
      <c r="E94" s="782"/>
      <c r="F94" s="782"/>
      <c r="G94" s="782"/>
      <c r="H94" s="782"/>
      <c r="I94" s="784"/>
      <c r="J94" s="784"/>
      <c r="K94" s="784"/>
      <c r="L94" s="784"/>
      <c r="M94" s="784"/>
      <c r="N94" s="784"/>
      <c r="O94" s="784"/>
      <c r="P94" s="784"/>
      <c r="Q94" s="786"/>
      <c r="R94" s="791"/>
      <c r="S94" s="791"/>
      <c r="T94" s="791"/>
      <c r="U94" s="784"/>
      <c r="V94" s="784"/>
      <c r="W94" s="784"/>
      <c r="X94" s="791"/>
      <c r="Y94" s="791"/>
      <c r="Z94" s="791"/>
      <c r="AA94" s="791"/>
      <c r="AB94" s="788"/>
      <c r="AC94" s="788"/>
      <c r="AD94" s="788"/>
      <c r="AE94" s="788"/>
      <c r="AF94" s="788"/>
      <c r="AG94" s="788"/>
      <c r="AH94" s="782"/>
      <c r="AI94" s="782"/>
      <c r="AJ94" s="782"/>
      <c r="AK94" s="782"/>
      <c r="AL94" s="782"/>
      <c r="AM94" s="782"/>
      <c r="AN94" s="782"/>
      <c r="AO94" s="782"/>
      <c r="AP94" s="782"/>
      <c r="AQ94" s="782"/>
      <c r="AR94" s="782"/>
      <c r="AS94" s="782"/>
      <c r="AT94" s="782"/>
      <c r="AU94" s="782"/>
      <c r="AV94" s="782"/>
      <c r="AW94" s="788"/>
      <c r="AX94" s="788"/>
      <c r="AY94" s="782"/>
      <c r="AZ94" s="788"/>
      <c r="BA94" s="788"/>
      <c r="BB94" s="788"/>
      <c r="BC94" s="788"/>
      <c r="BD94" s="788"/>
      <c r="BE94" s="788"/>
      <c r="BF94" s="788"/>
      <c r="BG94" s="788"/>
      <c r="BH94" s="788"/>
      <c r="BI94" s="788"/>
      <c r="BJ94" s="782"/>
      <c r="BK94" s="790"/>
      <c r="BL94" s="15"/>
      <c r="BM94" s="678"/>
      <c r="BO94" s="679"/>
      <c r="BP94" s="679"/>
      <c r="BQ94" s="679"/>
      <c r="BR94" s="679"/>
      <c r="BS94" s="679"/>
      <c r="BT94" s="679"/>
      <c r="BU94" s="679"/>
      <c r="BV94" s="679"/>
      <c r="BW94" s="679"/>
      <c r="BX94" s="679"/>
      <c r="BY94" s="15"/>
      <c r="BZ94" s="15"/>
      <c r="CP94" s="15"/>
    </row>
    <row r="95" spans="2:94" ht="17.25" customHeight="1">
      <c r="B95" s="782"/>
      <c r="C95" s="783"/>
      <c r="D95" s="782"/>
      <c r="E95" s="782"/>
      <c r="F95" s="782"/>
      <c r="G95" s="782"/>
      <c r="H95" s="782"/>
      <c r="I95" s="784"/>
      <c r="J95" s="784"/>
      <c r="K95" s="784"/>
      <c r="L95" s="784"/>
      <c r="M95" s="784"/>
      <c r="N95" s="784"/>
      <c r="O95" s="784"/>
      <c r="P95" s="784"/>
      <c r="Q95" s="786"/>
      <c r="R95" s="791"/>
      <c r="S95" s="791"/>
      <c r="T95" s="791"/>
      <c r="U95" s="784"/>
      <c r="V95" s="784"/>
      <c r="W95" s="784"/>
      <c r="X95" s="791"/>
      <c r="Y95" s="791"/>
      <c r="Z95" s="791"/>
      <c r="AA95" s="791"/>
      <c r="AB95" s="788"/>
      <c r="AC95" s="788"/>
      <c r="AD95" s="788"/>
      <c r="AE95" s="788"/>
      <c r="AF95" s="788"/>
      <c r="AG95" s="788"/>
      <c r="AH95" s="782"/>
      <c r="AI95" s="782"/>
      <c r="AJ95" s="782"/>
      <c r="AK95" s="782"/>
      <c r="AL95" s="782"/>
      <c r="AM95" s="782"/>
      <c r="AN95" s="782"/>
      <c r="AO95" s="782"/>
      <c r="AP95" s="782"/>
      <c r="AQ95" s="782"/>
      <c r="AR95" s="782"/>
      <c r="AS95" s="782"/>
      <c r="AT95" s="782"/>
      <c r="AU95" s="782"/>
      <c r="AV95" s="782"/>
      <c r="AW95" s="788"/>
      <c r="AX95" s="788"/>
      <c r="AY95" s="782"/>
      <c r="AZ95" s="788"/>
      <c r="BA95" s="788"/>
      <c r="BB95" s="788"/>
      <c r="BC95" s="788"/>
      <c r="BD95" s="788"/>
      <c r="BE95" s="788"/>
      <c r="BF95" s="788"/>
      <c r="BG95" s="788"/>
      <c r="BH95" s="788"/>
      <c r="BI95" s="788"/>
      <c r="BJ95" s="782"/>
      <c r="BK95" s="790"/>
      <c r="BL95" s="15"/>
      <c r="BM95" s="678"/>
      <c r="BO95" s="679"/>
      <c r="BP95" s="679"/>
      <c r="BQ95" s="679"/>
      <c r="BR95" s="679"/>
      <c r="BS95" s="679"/>
      <c r="BT95" s="679"/>
      <c r="BU95" s="679"/>
      <c r="BV95" s="679"/>
      <c r="BW95" s="679"/>
      <c r="BX95" s="679"/>
      <c r="BY95" s="15"/>
      <c r="BZ95" s="15"/>
      <c r="CP95" s="15"/>
    </row>
    <row r="96" spans="2:94" ht="17.25" customHeight="1">
      <c r="B96" s="782"/>
      <c r="C96" s="783"/>
      <c r="D96" s="782"/>
      <c r="E96" s="782"/>
      <c r="F96" s="782"/>
      <c r="G96" s="782"/>
      <c r="H96" s="782"/>
      <c r="I96" s="784"/>
      <c r="J96" s="784"/>
      <c r="K96" s="784"/>
      <c r="L96" s="784"/>
      <c r="M96" s="784"/>
      <c r="N96" s="784"/>
      <c r="O96" s="784"/>
      <c r="P96" s="784"/>
      <c r="Q96" s="786"/>
      <c r="R96" s="791"/>
      <c r="S96" s="791"/>
      <c r="T96" s="791"/>
      <c r="U96" s="784"/>
      <c r="V96" s="784"/>
      <c r="W96" s="784"/>
      <c r="X96" s="791"/>
      <c r="Y96" s="791"/>
      <c r="Z96" s="791"/>
      <c r="AA96" s="791"/>
      <c r="AB96" s="788"/>
      <c r="AC96" s="788"/>
      <c r="AD96" s="788"/>
      <c r="AE96" s="788"/>
      <c r="AF96" s="788"/>
      <c r="AG96" s="788"/>
      <c r="AH96" s="782"/>
      <c r="AI96" s="782"/>
      <c r="AJ96" s="782"/>
      <c r="AK96" s="782"/>
      <c r="AL96" s="782"/>
      <c r="AM96" s="782"/>
      <c r="AN96" s="782"/>
      <c r="AO96" s="782"/>
      <c r="AP96" s="782"/>
      <c r="AQ96" s="782"/>
      <c r="AR96" s="782"/>
      <c r="AS96" s="782"/>
      <c r="AT96" s="782"/>
      <c r="AU96" s="782"/>
      <c r="AV96" s="782"/>
      <c r="AW96" s="788"/>
      <c r="AX96" s="788"/>
      <c r="AY96" s="782"/>
      <c r="AZ96" s="788"/>
      <c r="BA96" s="788"/>
      <c r="BB96" s="788"/>
      <c r="BC96" s="788"/>
      <c r="BD96" s="788"/>
      <c r="BE96" s="788"/>
      <c r="BF96" s="788"/>
      <c r="BG96" s="788"/>
      <c r="BH96" s="788"/>
      <c r="BI96" s="788"/>
      <c r="BJ96" s="782"/>
      <c r="BK96" s="790"/>
      <c r="BL96" s="15"/>
      <c r="BM96" s="678"/>
      <c r="BO96" s="679"/>
      <c r="BP96" s="679"/>
      <c r="BQ96" s="679"/>
      <c r="BR96" s="679"/>
      <c r="BS96" s="679"/>
      <c r="BT96" s="679"/>
      <c r="BU96" s="679"/>
      <c r="BV96" s="679"/>
      <c r="BW96" s="679"/>
      <c r="BX96" s="679"/>
      <c r="BY96" s="15"/>
      <c r="BZ96" s="15"/>
      <c r="CP96" s="15"/>
    </row>
    <row r="97" spans="2:94" ht="17.25" customHeight="1">
      <c r="B97" s="782"/>
      <c r="C97" s="783"/>
      <c r="D97" s="782"/>
      <c r="E97" s="782"/>
      <c r="F97" s="782"/>
      <c r="G97" s="782"/>
      <c r="H97" s="782"/>
      <c r="I97" s="784"/>
      <c r="J97" s="784"/>
      <c r="K97" s="784"/>
      <c r="L97" s="784"/>
      <c r="M97" s="784"/>
      <c r="N97" s="784"/>
      <c r="O97" s="784"/>
      <c r="P97" s="784"/>
      <c r="Q97" s="786"/>
      <c r="R97" s="791"/>
      <c r="S97" s="791"/>
      <c r="T97" s="791"/>
      <c r="U97" s="784"/>
      <c r="V97" s="784"/>
      <c r="W97" s="784"/>
      <c r="X97" s="791"/>
      <c r="Y97" s="791"/>
      <c r="Z97" s="791"/>
      <c r="AA97" s="791"/>
      <c r="AB97" s="788"/>
      <c r="AC97" s="788"/>
      <c r="AD97" s="788"/>
      <c r="AE97" s="788"/>
      <c r="AF97" s="788"/>
      <c r="AG97" s="788"/>
      <c r="AH97" s="782"/>
      <c r="AI97" s="782"/>
      <c r="AJ97" s="782"/>
      <c r="AK97" s="782"/>
      <c r="AL97" s="782"/>
      <c r="AM97" s="782"/>
      <c r="AN97" s="782"/>
      <c r="AO97" s="782"/>
      <c r="AP97" s="782"/>
      <c r="AQ97" s="782"/>
      <c r="AR97" s="782"/>
      <c r="AS97" s="782"/>
      <c r="AT97" s="782"/>
      <c r="AU97" s="782"/>
      <c r="AV97" s="782"/>
      <c r="AW97" s="788"/>
      <c r="AX97" s="788"/>
      <c r="AY97" s="782"/>
      <c r="AZ97" s="788"/>
      <c r="BA97" s="788"/>
      <c r="BB97" s="788"/>
      <c r="BC97" s="788"/>
      <c r="BD97" s="788"/>
      <c r="BE97" s="788"/>
      <c r="BF97" s="788"/>
      <c r="BG97" s="788"/>
      <c r="BH97" s="788"/>
      <c r="BI97" s="788"/>
      <c r="BJ97" s="782"/>
      <c r="BK97" s="790"/>
      <c r="BL97" s="15"/>
      <c r="BM97" s="678"/>
      <c r="BO97" s="679"/>
      <c r="BP97" s="679"/>
      <c r="BQ97" s="679"/>
      <c r="BR97" s="679"/>
      <c r="BS97" s="679"/>
      <c r="BT97" s="679"/>
      <c r="BU97" s="679"/>
      <c r="BV97" s="679"/>
      <c r="BW97" s="679"/>
      <c r="BX97" s="679"/>
      <c r="BY97" s="15"/>
      <c r="BZ97" s="15"/>
      <c r="CP97" s="15"/>
    </row>
    <row r="98" spans="2:94" ht="17.25" customHeight="1">
      <c r="B98" s="782"/>
      <c r="C98" s="783"/>
      <c r="D98" s="782"/>
      <c r="E98" s="782"/>
      <c r="F98" s="782"/>
      <c r="G98" s="782"/>
      <c r="H98" s="782"/>
      <c r="I98" s="784"/>
      <c r="J98" s="784"/>
      <c r="K98" s="784"/>
      <c r="L98" s="784"/>
      <c r="M98" s="784"/>
      <c r="N98" s="784"/>
      <c r="O98" s="784"/>
      <c r="P98" s="784"/>
      <c r="Q98" s="786"/>
      <c r="R98" s="791"/>
      <c r="S98" s="791"/>
      <c r="T98" s="791"/>
      <c r="U98" s="784"/>
      <c r="V98" s="784"/>
      <c r="W98" s="784"/>
      <c r="X98" s="791"/>
      <c r="Y98" s="791"/>
      <c r="Z98" s="791"/>
      <c r="AA98" s="791"/>
      <c r="AB98" s="788"/>
      <c r="AC98" s="788"/>
      <c r="AD98" s="788"/>
      <c r="AE98" s="788"/>
      <c r="AF98" s="788"/>
      <c r="AG98" s="788"/>
      <c r="AH98" s="782"/>
      <c r="AI98" s="782"/>
      <c r="AJ98" s="782"/>
      <c r="AK98" s="782"/>
      <c r="AL98" s="782"/>
      <c r="AM98" s="782"/>
      <c r="AN98" s="782"/>
      <c r="AO98" s="782"/>
      <c r="AP98" s="782"/>
      <c r="AQ98" s="782"/>
      <c r="AR98" s="782"/>
      <c r="AS98" s="782"/>
      <c r="AT98" s="782"/>
      <c r="AU98" s="782"/>
      <c r="AV98" s="782"/>
      <c r="AW98" s="788"/>
      <c r="AX98" s="788"/>
      <c r="AY98" s="782"/>
      <c r="AZ98" s="788"/>
      <c r="BA98" s="788"/>
      <c r="BB98" s="788"/>
      <c r="BC98" s="788"/>
      <c r="BD98" s="788"/>
      <c r="BE98" s="788"/>
      <c r="BF98" s="788"/>
      <c r="BG98" s="788"/>
      <c r="BH98" s="788"/>
      <c r="BI98" s="788"/>
      <c r="BJ98" s="782"/>
      <c r="BK98" s="790"/>
      <c r="BL98" s="15"/>
      <c r="BM98" s="678"/>
      <c r="BO98" s="679"/>
      <c r="BP98" s="679"/>
      <c r="BQ98" s="679"/>
      <c r="BR98" s="679"/>
      <c r="BS98" s="679"/>
      <c r="BT98" s="679"/>
      <c r="BU98" s="679"/>
      <c r="BV98" s="679"/>
      <c r="BW98" s="679"/>
      <c r="BX98" s="679"/>
      <c r="BY98" s="15"/>
      <c r="BZ98" s="15"/>
      <c r="CP98" s="15"/>
    </row>
    <row r="99" spans="2:94" ht="17.25" customHeight="1">
      <c r="B99" s="782"/>
      <c r="C99" s="783"/>
      <c r="D99" s="782"/>
      <c r="E99" s="782"/>
      <c r="F99" s="782"/>
      <c r="G99" s="782"/>
      <c r="H99" s="782"/>
      <c r="I99" s="784"/>
      <c r="J99" s="784"/>
      <c r="K99" s="784"/>
      <c r="L99" s="784"/>
      <c r="M99" s="784"/>
      <c r="N99" s="784"/>
      <c r="O99" s="784"/>
      <c r="P99" s="784"/>
      <c r="Q99" s="786"/>
      <c r="R99" s="791"/>
      <c r="S99" s="791"/>
      <c r="T99" s="791"/>
      <c r="U99" s="784"/>
      <c r="V99" s="784"/>
      <c r="W99" s="784"/>
      <c r="X99" s="791"/>
      <c r="Y99" s="791"/>
      <c r="Z99" s="791"/>
      <c r="AA99" s="791"/>
      <c r="AB99" s="788"/>
      <c r="AC99" s="788"/>
      <c r="AD99" s="788"/>
      <c r="AE99" s="788"/>
      <c r="AF99" s="788"/>
      <c r="AG99" s="788"/>
      <c r="AH99" s="782"/>
      <c r="AI99" s="782"/>
      <c r="AJ99" s="782"/>
      <c r="AK99" s="782"/>
      <c r="AL99" s="782"/>
      <c r="AM99" s="782"/>
      <c r="AN99" s="782"/>
      <c r="AO99" s="782"/>
      <c r="AP99" s="782"/>
      <c r="AQ99" s="782"/>
      <c r="AR99" s="782"/>
      <c r="AS99" s="782"/>
      <c r="AT99" s="782"/>
      <c r="AU99" s="782"/>
      <c r="AV99" s="782"/>
      <c r="AW99" s="788"/>
      <c r="AX99" s="788"/>
      <c r="AY99" s="782"/>
      <c r="AZ99" s="788"/>
      <c r="BA99" s="788"/>
      <c r="BB99" s="788"/>
      <c r="BC99" s="788"/>
      <c r="BD99" s="788"/>
      <c r="BE99" s="788"/>
      <c r="BF99" s="788"/>
      <c r="BG99" s="788"/>
      <c r="BH99" s="788"/>
      <c r="BI99" s="788"/>
      <c r="BJ99" s="782"/>
      <c r="BK99" s="790"/>
      <c r="BL99" s="15"/>
      <c r="BM99" s="678"/>
      <c r="BO99" s="679"/>
      <c r="BP99" s="679"/>
      <c r="BQ99" s="679"/>
      <c r="BR99" s="679"/>
      <c r="BS99" s="679"/>
      <c r="BT99" s="679"/>
      <c r="BU99" s="679"/>
      <c r="BV99" s="679"/>
      <c r="BW99" s="679"/>
      <c r="BX99" s="679"/>
      <c r="BY99" s="15"/>
      <c r="BZ99" s="15"/>
      <c r="CP99" s="15"/>
    </row>
    <row r="100" spans="2:94" ht="15">
      <c r="B100" s="782"/>
      <c r="C100" s="783"/>
      <c r="D100" s="782"/>
      <c r="E100" s="782"/>
      <c r="F100" s="782"/>
      <c r="G100" s="782"/>
      <c r="H100" s="782"/>
      <c r="I100" s="784"/>
      <c r="J100" s="784"/>
      <c r="K100" s="784"/>
      <c r="L100" s="784"/>
      <c r="M100" s="784"/>
      <c r="N100" s="784"/>
      <c r="O100" s="784"/>
      <c r="P100" s="784"/>
      <c r="Q100" s="786"/>
      <c r="R100" s="791"/>
      <c r="S100" s="791"/>
      <c r="T100" s="791"/>
      <c r="U100" s="784"/>
      <c r="V100" s="784"/>
      <c r="W100" s="784"/>
      <c r="X100" s="791"/>
      <c r="Y100" s="791"/>
      <c r="Z100" s="791"/>
      <c r="AA100" s="791"/>
      <c r="AB100" s="788"/>
      <c r="AC100" s="788"/>
      <c r="AD100" s="788"/>
      <c r="AE100" s="788"/>
      <c r="AF100" s="788"/>
      <c r="AG100" s="788"/>
      <c r="AH100" s="782"/>
      <c r="AI100" s="782"/>
      <c r="AJ100" s="782"/>
      <c r="AK100" s="782"/>
      <c r="AL100" s="782"/>
      <c r="AM100" s="782"/>
      <c r="AN100" s="782"/>
      <c r="AO100" s="782"/>
      <c r="AP100" s="782"/>
      <c r="AQ100" s="782"/>
      <c r="AR100" s="782"/>
      <c r="AS100" s="782"/>
      <c r="AT100" s="782"/>
      <c r="AU100" s="782"/>
      <c r="AV100" s="782"/>
      <c r="AW100" s="788"/>
      <c r="AX100" s="788"/>
      <c r="AY100" s="782"/>
      <c r="AZ100" s="788"/>
      <c r="BA100" s="788"/>
      <c r="BB100" s="788"/>
      <c r="BC100" s="788"/>
      <c r="BD100" s="788"/>
      <c r="BE100" s="788"/>
      <c r="BF100" s="788"/>
      <c r="BG100" s="788"/>
      <c r="BH100" s="788"/>
      <c r="BI100" s="788"/>
      <c r="BJ100" s="782"/>
      <c r="BK100" s="790"/>
      <c r="BL100" s="15"/>
      <c r="BM100" s="678"/>
      <c r="BO100" s="679"/>
      <c r="BP100" s="679"/>
      <c r="BQ100" s="679"/>
      <c r="BR100" s="679"/>
      <c r="BS100" s="679"/>
      <c r="BT100" s="679"/>
      <c r="BU100" s="679"/>
      <c r="BV100" s="679"/>
      <c r="BW100" s="679"/>
      <c r="BX100" s="679"/>
      <c r="BY100" s="15"/>
      <c r="BZ100" s="15"/>
      <c r="CP100" s="15"/>
    </row>
    <row r="101" spans="2:94" ht="14.25">
      <c r="B101" s="782"/>
      <c r="C101" s="783"/>
      <c r="D101" s="782"/>
      <c r="E101" s="782"/>
      <c r="F101" s="782"/>
      <c r="G101" s="782"/>
      <c r="H101" s="782"/>
      <c r="I101" s="784"/>
      <c r="J101" s="784"/>
      <c r="K101" s="784"/>
      <c r="L101" s="784"/>
      <c r="M101" s="784"/>
      <c r="N101" s="784"/>
      <c r="O101" s="784"/>
      <c r="P101" s="784"/>
      <c r="Q101" s="786"/>
      <c r="R101" s="791"/>
      <c r="S101" s="791"/>
      <c r="T101" s="791"/>
      <c r="U101" s="784"/>
      <c r="V101" s="784"/>
      <c r="W101" s="784"/>
      <c r="X101" s="791"/>
      <c r="Y101" s="791"/>
      <c r="Z101" s="791"/>
      <c r="AA101" s="791"/>
      <c r="AB101" s="788"/>
      <c r="AC101" s="788"/>
      <c r="AD101" s="788"/>
      <c r="AE101" s="788"/>
      <c r="AF101" s="788"/>
      <c r="AG101" s="788"/>
      <c r="AH101" s="782"/>
      <c r="AI101" s="782"/>
      <c r="AJ101" s="782"/>
      <c r="AK101" s="782"/>
      <c r="AL101" s="782"/>
      <c r="AM101" s="782"/>
      <c r="AN101" s="782"/>
      <c r="AO101" s="782"/>
      <c r="AP101" s="782"/>
      <c r="AQ101" s="782"/>
      <c r="AR101" s="782"/>
      <c r="AS101" s="782"/>
      <c r="AT101" s="782"/>
      <c r="AU101" s="782"/>
      <c r="AV101" s="782"/>
      <c r="AW101" s="788"/>
      <c r="AX101" s="788"/>
      <c r="AY101" s="782"/>
      <c r="AZ101" s="788"/>
      <c r="BA101" s="788"/>
      <c r="BB101" s="788"/>
      <c r="BC101" s="788"/>
      <c r="BD101" s="788"/>
      <c r="BE101" s="788"/>
      <c r="BF101" s="788"/>
      <c r="BG101" s="788"/>
      <c r="BH101" s="788"/>
      <c r="BI101" s="788"/>
      <c r="BJ101" s="782"/>
      <c r="BK101" s="790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P101" s="15"/>
    </row>
    <row r="102" spans="2:94" ht="17.25" customHeight="1">
      <c r="B102" s="782"/>
      <c r="C102" s="783"/>
      <c r="D102" s="782"/>
      <c r="E102" s="782"/>
      <c r="F102" s="782"/>
      <c r="G102" s="782"/>
      <c r="H102" s="782"/>
      <c r="I102" s="784"/>
      <c r="J102" s="784"/>
      <c r="K102" s="784"/>
      <c r="L102" s="784"/>
      <c r="M102" s="784"/>
      <c r="N102" s="784"/>
      <c r="O102" s="784"/>
      <c r="P102" s="784"/>
      <c r="Q102" s="786"/>
      <c r="R102" s="791"/>
      <c r="S102" s="791"/>
      <c r="T102" s="791"/>
      <c r="U102" s="784"/>
      <c r="V102" s="784"/>
      <c r="W102" s="784"/>
      <c r="X102" s="791"/>
      <c r="Y102" s="791"/>
      <c r="Z102" s="791"/>
      <c r="AA102" s="791"/>
      <c r="AB102" s="788"/>
      <c r="AC102" s="788"/>
      <c r="AD102" s="788"/>
      <c r="AE102" s="788"/>
      <c r="AF102" s="788"/>
      <c r="AG102" s="788"/>
      <c r="AH102" s="782"/>
      <c r="AI102" s="782"/>
      <c r="AJ102" s="782"/>
      <c r="AK102" s="782"/>
      <c r="AL102" s="782"/>
      <c r="AM102" s="782"/>
      <c r="AN102" s="782"/>
      <c r="AO102" s="782"/>
      <c r="AP102" s="782"/>
      <c r="AQ102" s="782"/>
      <c r="AR102" s="782"/>
      <c r="AS102" s="782"/>
      <c r="AT102" s="782"/>
      <c r="AU102" s="782"/>
      <c r="AV102" s="782"/>
      <c r="AW102" s="788"/>
      <c r="AX102" s="788"/>
      <c r="AY102" s="782"/>
      <c r="AZ102" s="788"/>
      <c r="BA102" s="788"/>
      <c r="BB102" s="788"/>
      <c r="BC102" s="788"/>
      <c r="BD102" s="788"/>
      <c r="BE102" s="788"/>
      <c r="BF102" s="788"/>
      <c r="BG102" s="788"/>
      <c r="BH102" s="788"/>
      <c r="BI102" s="788"/>
      <c r="BJ102" s="782"/>
      <c r="BK102" s="790"/>
      <c r="BL102" s="535"/>
      <c r="BM102" s="535"/>
      <c r="BN102" s="535"/>
      <c r="BO102" s="792"/>
      <c r="BP102" s="535"/>
      <c r="BQ102" s="535"/>
      <c r="BR102" s="535"/>
      <c r="BS102" s="535"/>
      <c r="BT102" s="535"/>
      <c r="BU102" s="535"/>
      <c r="BV102" s="535"/>
      <c r="BW102" s="535"/>
      <c r="BX102" s="535"/>
      <c r="BY102" s="535"/>
      <c r="BZ102" s="793"/>
      <c r="CA102" s="535"/>
      <c r="CP102" s="15"/>
    </row>
    <row r="103" spans="2:94" ht="17.25" customHeight="1">
      <c r="B103" s="782"/>
      <c r="C103" s="783"/>
      <c r="D103" s="782"/>
      <c r="E103" s="782"/>
      <c r="F103" s="782"/>
      <c r="G103" s="782"/>
      <c r="H103" s="782"/>
      <c r="I103" s="784"/>
      <c r="J103" s="784"/>
      <c r="K103" s="784"/>
      <c r="L103" s="784"/>
      <c r="M103" s="784"/>
      <c r="N103" s="784"/>
      <c r="O103" s="784"/>
      <c r="P103" s="784"/>
      <c r="Q103" s="786"/>
      <c r="R103" s="791"/>
      <c r="S103" s="791"/>
      <c r="T103" s="791"/>
      <c r="U103" s="784"/>
      <c r="V103" s="784"/>
      <c r="W103" s="784"/>
      <c r="X103" s="791"/>
      <c r="Y103" s="791"/>
      <c r="Z103" s="791"/>
      <c r="AA103" s="791"/>
      <c r="AB103" s="788"/>
      <c r="AC103" s="788"/>
      <c r="AD103" s="788"/>
      <c r="AE103" s="788"/>
      <c r="AF103" s="788"/>
      <c r="AG103" s="788"/>
      <c r="AH103" s="782"/>
      <c r="AI103" s="782"/>
      <c r="AJ103" s="782"/>
      <c r="AK103" s="782"/>
      <c r="AL103" s="782"/>
      <c r="AM103" s="782"/>
      <c r="AN103" s="782"/>
      <c r="AO103" s="782"/>
      <c r="AP103" s="782"/>
      <c r="AQ103" s="782"/>
      <c r="AR103" s="782"/>
      <c r="AS103" s="782"/>
      <c r="AT103" s="782"/>
      <c r="AU103" s="782"/>
      <c r="AV103" s="782"/>
      <c r="AW103" s="788"/>
      <c r="AX103" s="788"/>
      <c r="AY103" s="782"/>
      <c r="AZ103" s="788"/>
      <c r="BA103" s="788"/>
      <c r="BB103" s="788"/>
      <c r="BC103" s="788"/>
      <c r="BD103" s="788"/>
      <c r="BE103" s="788"/>
      <c r="BF103" s="788"/>
      <c r="BG103" s="788"/>
      <c r="BH103" s="788"/>
      <c r="BI103" s="788"/>
      <c r="BJ103" s="782"/>
      <c r="BK103" s="790"/>
      <c r="BL103" s="535"/>
      <c r="BM103" s="535"/>
      <c r="BN103" s="535"/>
      <c r="BO103" s="535"/>
      <c r="BP103" s="535"/>
      <c r="BQ103" s="535"/>
      <c r="BR103" s="535"/>
      <c r="BS103" s="794"/>
      <c r="BT103" s="794"/>
      <c r="BU103" s="535"/>
      <c r="BV103" s="535"/>
      <c r="BW103" s="535"/>
      <c r="BX103" s="535"/>
      <c r="BY103" s="535"/>
      <c r="BZ103" s="524"/>
      <c r="CA103" s="535"/>
      <c r="CP103" s="15"/>
    </row>
    <row r="104" spans="2:94" ht="17.25" customHeight="1">
      <c r="B104" s="782"/>
      <c r="C104" s="783"/>
      <c r="D104" s="782"/>
      <c r="E104" s="782"/>
      <c r="F104" s="782"/>
      <c r="G104" s="782"/>
      <c r="H104" s="782"/>
      <c r="I104" s="784"/>
      <c r="J104" s="784"/>
      <c r="K104" s="784"/>
      <c r="L104" s="784"/>
      <c r="M104" s="784"/>
      <c r="N104" s="784"/>
      <c r="O104" s="784"/>
      <c r="P104" s="784"/>
      <c r="Q104" s="786"/>
      <c r="R104" s="791"/>
      <c r="S104" s="791"/>
      <c r="T104" s="791"/>
      <c r="U104" s="784"/>
      <c r="V104" s="784"/>
      <c r="W104" s="784"/>
      <c r="X104" s="791"/>
      <c r="Y104" s="791"/>
      <c r="Z104" s="791"/>
      <c r="AA104" s="791"/>
      <c r="AB104" s="788"/>
      <c r="AC104" s="788"/>
      <c r="AD104" s="788"/>
      <c r="AE104" s="788"/>
      <c r="AF104" s="788"/>
      <c r="AG104" s="788"/>
      <c r="AH104" s="782"/>
      <c r="AI104" s="782"/>
      <c r="AJ104" s="782"/>
      <c r="AK104" s="782"/>
      <c r="AL104" s="782"/>
      <c r="AM104" s="782"/>
      <c r="AN104" s="782"/>
      <c r="AO104" s="782"/>
      <c r="AP104" s="782"/>
      <c r="AQ104" s="782"/>
      <c r="AR104" s="782"/>
      <c r="AS104" s="782"/>
      <c r="AT104" s="782"/>
      <c r="AU104" s="782"/>
      <c r="AV104" s="782"/>
      <c r="AW104" s="788"/>
      <c r="AX104" s="788"/>
      <c r="AY104" s="782"/>
      <c r="AZ104" s="788"/>
      <c r="BA104" s="788"/>
      <c r="BB104" s="788"/>
      <c r="BC104" s="788"/>
      <c r="BD104" s="788"/>
      <c r="BE104" s="788"/>
      <c r="BF104" s="788"/>
      <c r="BG104" s="788"/>
      <c r="BH104" s="788"/>
      <c r="BI104" s="788"/>
      <c r="BJ104" s="782"/>
      <c r="BK104" s="790"/>
      <c r="BL104" s="535"/>
      <c r="BM104" s="535"/>
      <c r="BN104" s="535"/>
      <c r="BO104" s="792"/>
      <c r="BP104" s="535"/>
      <c r="BQ104" s="535"/>
      <c r="BR104" s="535"/>
      <c r="BS104" s="535"/>
      <c r="BT104" s="535"/>
      <c r="BU104" s="535"/>
      <c r="BV104" s="535"/>
      <c r="BW104" s="535"/>
      <c r="BX104" s="535"/>
      <c r="BY104" s="535"/>
      <c r="BZ104" s="544"/>
      <c r="CA104" s="535"/>
      <c r="CP104" s="15"/>
    </row>
    <row r="105" spans="2:94" ht="17.25" customHeight="1">
      <c r="B105" s="782"/>
      <c r="C105" s="783"/>
      <c r="D105" s="782"/>
      <c r="E105" s="782"/>
      <c r="F105" s="782"/>
      <c r="G105" s="782"/>
      <c r="H105" s="782"/>
      <c r="I105" s="784"/>
      <c r="J105" s="784"/>
      <c r="K105" s="784"/>
      <c r="L105" s="795"/>
      <c r="M105" s="795"/>
      <c r="N105" s="795"/>
      <c r="O105" s="784"/>
      <c r="P105" s="784"/>
      <c r="Q105" s="784"/>
      <c r="R105" s="791"/>
      <c r="S105" s="791"/>
      <c r="T105" s="791"/>
      <c r="U105" s="784"/>
      <c r="V105" s="784"/>
      <c r="W105" s="784"/>
      <c r="X105" s="791"/>
      <c r="Y105" s="791"/>
      <c r="Z105" s="791"/>
      <c r="AA105" s="791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  <c r="AN105" s="791"/>
      <c r="AO105" s="791"/>
      <c r="AP105" s="791"/>
      <c r="AQ105" s="788"/>
      <c r="AR105" s="788"/>
      <c r="AS105" s="788"/>
      <c r="AT105" s="788"/>
      <c r="AU105" s="788"/>
      <c r="AV105" s="788"/>
      <c r="AW105" s="788"/>
      <c r="AX105" s="788"/>
      <c r="AY105" s="788"/>
      <c r="AZ105" s="788"/>
      <c r="BA105" s="788"/>
      <c r="BB105" s="788"/>
      <c r="BC105" s="788"/>
      <c r="BD105" s="788"/>
      <c r="BE105" s="788"/>
      <c r="BF105" s="788"/>
      <c r="BG105" s="788"/>
      <c r="BH105" s="788"/>
      <c r="BI105" s="788"/>
      <c r="BJ105" s="782"/>
      <c r="BK105" s="790"/>
      <c r="BL105" s="535"/>
      <c r="BM105" s="535"/>
      <c r="BN105" s="535"/>
      <c r="BO105" s="544"/>
      <c r="BP105" s="535"/>
      <c r="BQ105" s="535"/>
      <c r="BR105" s="524"/>
      <c r="BS105" s="535"/>
      <c r="BT105" s="535"/>
      <c r="BU105" s="535"/>
      <c r="BV105" s="535"/>
      <c r="BW105" s="535"/>
      <c r="BX105" s="535"/>
      <c r="BY105" s="535"/>
      <c r="BZ105" s="793"/>
      <c r="CA105" s="535"/>
      <c r="CP105" s="15"/>
    </row>
    <row r="106" spans="2:94" ht="17.25" customHeight="1">
      <c r="B106" s="782"/>
      <c r="C106" s="782"/>
      <c r="D106" s="782"/>
      <c r="E106" s="782"/>
      <c r="F106" s="782"/>
      <c r="G106" s="782"/>
      <c r="H106" s="782"/>
      <c r="I106" s="782"/>
      <c r="J106" s="782"/>
      <c r="K106" s="782"/>
      <c r="L106" s="782"/>
      <c r="M106" s="782"/>
      <c r="N106" s="782"/>
      <c r="O106" s="782"/>
      <c r="P106" s="782"/>
      <c r="Q106" s="782"/>
      <c r="R106" s="782"/>
      <c r="S106" s="782"/>
      <c r="T106" s="782"/>
      <c r="U106" s="782"/>
      <c r="V106" s="782"/>
      <c r="W106" s="782"/>
      <c r="X106" s="782"/>
      <c r="Y106" s="782"/>
      <c r="Z106" s="782"/>
      <c r="AA106" s="782"/>
      <c r="AB106" s="782"/>
      <c r="AC106" s="782"/>
      <c r="AD106" s="782"/>
      <c r="AE106" s="782"/>
      <c r="AF106" s="782"/>
      <c r="AG106" s="782"/>
      <c r="AH106" s="782"/>
      <c r="AI106" s="782"/>
      <c r="AJ106" s="782"/>
      <c r="AK106" s="782"/>
      <c r="AL106" s="782"/>
      <c r="AM106" s="782"/>
      <c r="AN106" s="782"/>
      <c r="AO106" s="782"/>
      <c r="AP106" s="782"/>
      <c r="AQ106" s="782"/>
      <c r="AR106" s="782"/>
      <c r="AS106" s="782"/>
      <c r="AT106" s="782"/>
      <c r="AU106" s="782"/>
      <c r="AV106" s="782"/>
      <c r="AW106" s="782"/>
      <c r="AX106" s="782"/>
      <c r="AY106" s="782"/>
      <c r="AZ106" s="782"/>
      <c r="BA106" s="782"/>
      <c r="BB106" s="782"/>
      <c r="BC106" s="782"/>
      <c r="BD106" s="782"/>
      <c r="BE106" s="782"/>
      <c r="BF106" s="782"/>
      <c r="BG106" s="782"/>
      <c r="BH106" s="782"/>
      <c r="BI106" s="782"/>
      <c r="BJ106" s="782"/>
      <c r="BK106" s="790"/>
      <c r="BL106" s="535"/>
      <c r="BM106" s="535"/>
      <c r="BN106" s="535"/>
      <c r="BO106" s="535"/>
      <c r="BP106" s="535"/>
      <c r="BQ106" s="535"/>
      <c r="BR106" s="535"/>
      <c r="BS106" s="535"/>
      <c r="BT106" s="535"/>
      <c r="BU106" s="535"/>
      <c r="BV106" s="535"/>
      <c r="BW106" s="535"/>
      <c r="BX106" s="524"/>
      <c r="BY106" s="535"/>
      <c r="BZ106" s="535"/>
      <c r="CA106" s="535"/>
      <c r="CP106" s="15"/>
    </row>
    <row r="107" spans="2:94" ht="17.25" customHeight="1">
      <c r="B107" s="525"/>
      <c r="C107" s="796"/>
      <c r="D107" s="796"/>
      <c r="E107" s="796"/>
      <c r="F107" s="796"/>
      <c r="G107" s="796"/>
      <c r="H107" s="797"/>
      <c r="I107" s="797"/>
      <c r="J107" s="797"/>
      <c r="K107" s="797"/>
      <c r="L107" s="797"/>
      <c r="M107" s="797"/>
      <c r="N107" s="797"/>
      <c r="O107" s="797"/>
      <c r="P107" s="797"/>
      <c r="Q107" s="797"/>
      <c r="R107" s="797"/>
      <c r="S107" s="797"/>
      <c r="T107" s="798"/>
      <c r="U107" s="798"/>
      <c r="V107" s="798"/>
      <c r="W107" s="796"/>
      <c r="X107" s="796"/>
      <c r="Y107" s="796"/>
      <c r="Z107" s="797"/>
      <c r="AA107" s="797"/>
      <c r="AB107" s="797"/>
      <c r="AC107" s="797"/>
      <c r="AD107" s="797"/>
      <c r="AE107" s="797"/>
      <c r="AF107" s="798"/>
      <c r="AG107" s="798"/>
      <c r="AH107" s="798"/>
      <c r="AI107" s="798"/>
      <c r="AJ107" s="798"/>
      <c r="AK107" s="796"/>
      <c r="AL107" s="796"/>
      <c r="AM107" s="796"/>
      <c r="AN107" s="796"/>
      <c r="AO107" s="796"/>
      <c r="AP107" s="796"/>
      <c r="AQ107" s="796"/>
      <c r="AR107" s="798"/>
      <c r="AS107" s="798"/>
      <c r="AT107" s="798"/>
      <c r="AU107" s="798"/>
      <c r="AV107" s="796"/>
      <c r="AW107" s="796"/>
      <c r="AX107" s="796"/>
      <c r="AY107" s="796"/>
      <c r="AZ107" s="796"/>
      <c r="BA107" s="796"/>
      <c r="BB107" s="796"/>
      <c r="BC107" s="796"/>
      <c r="BD107" s="796"/>
      <c r="BE107" s="796"/>
      <c r="BF107" s="796"/>
      <c r="BG107" s="798"/>
      <c r="BH107" s="798"/>
      <c r="BI107" s="798"/>
      <c r="BJ107" s="796"/>
      <c r="BK107" s="796"/>
      <c r="BL107" s="535"/>
      <c r="BM107" s="535"/>
      <c r="BN107" s="535"/>
      <c r="BO107" s="799"/>
      <c r="BP107" s="535"/>
      <c r="BQ107" s="535"/>
      <c r="BR107" s="535"/>
      <c r="BS107" s="535"/>
      <c r="BT107" s="535"/>
      <c r="BU107" s="523"/>
      <c r="BV107" s="523"/>
      <c r="BW107" s="523"/>
      <c r="BX107" s="523"/>
      <c r="BY107" s="523"/>
      <c r="BZ107" s="523"/>
      <c r="CA107" s="535"/>
      <c r="CP107" s="15"/>
    </row>
    <row r="108" spans="2:94" ht="17.25" customHeight="1">
      <c r="B108" s="796"/>
      <c r="C108" s="796"/>
      <c r="D108" s="796"/>
      <c r="E108" s="796"/>
      <c r="F108" s="796"/>
      <c r="G108" s="796"/>
      <c r="H108" s="796"/>
      <c r="I108" s="796"/>
      <c r="J108" s="796"/>
      <c r="K108" s="796"/>
      <c r="L108" s="796"/>
      <c r="M108" s="796"/>
      <c r="N108" s="796"/>
      <c r="O108" s="796"/>
      <c r="P108" s="796"/>
      <c r="Q108" s="796"/>
      <c r="R108" s="796"/>
      <c r="S108" s="796"/>
      <c r="T108" s="798"/>
      <c r="U108" s="798"/>
      <c r="V108" s="798"/>
      <c r="W108" s="796"/>
      <c r="X108" s="796"/>
      <c r="Y108" s="796"/>
      <c r="Z108" s="796"/>
      <c r="AA108" s="796"/>
      <c r="AB108" s="796"/>
      <c r="AC108" s="796"/>
      <c r="AD108" s="796"/>
      <c r="AE108" s="798"/>
      <c r="AF108" s="798"/>
      <c r="AG108" s="798"/>
      <c r="AH108" s="798"/>
      <c r="AI108" s="798"/>
      <c r="AJ108" s="798"/>
      <c r="AK108" s="798"/>
      <c r="AL108" s="798"/>
      <c r="AM108" s="797"/>
      <c r="AN108" s="797"/>
      <c r="AO108" s="797"/>
      <c r="AP108" s="797"/>
      <c r="AQ108" s="797"/>
      <c r="AR108" s="797"/>
      <c r="AS108" s="797"/>
      <c r="AT108" s="797"/>
      <c r="AU108" s="797"/>
      <c r="AV108" s="797"/>
      <c r="AW108" s="797"/>
      <c r="AX108" s="797"/>
      <c r="AY108" s="797"/>
      <c r="AZ108" s="797"/>
      <c r="BA108" s="797"/>
      <c r="BB108" s="797"/>
      <c r="BC108" s="797"/>
      <c r="BD108" s="797"/>
      <c r="BE108" s="797"/>
      <c r="BF108" s="797"/>
      <c r="BG108" s="798"/>
      <c r="BH108" s="798"/>
      <c r="BI108" s="798"/>
      <c r="BJ108" s="798"/>
      <c r="BK108" s="796"/>
      <c r="BL108" s="535"/>
      <c r="BM108" s="535"/>
      <c r="BN108" s="798"/>
      <c r="BO108" s="798"/>
      <c r="BP108" s="798"/>
      <c r="BQ108" s="798"/>
      <c r="BR108" s="798"/>
      <c r="BS108" s="798"/>
      <c r="BT108" s="798"/>
      <c r="BU108" s="798"/>
      <c r="BV108" s="798"/>
      <c r="BW108" s="798"/>
      <c r="BX108" s="798"/>
      <c r="BY108" s="798"/>
      <c r="BZ108" s="523"/>
      <c r="CA108" s="535"/>
      <c r="CP108" s="15"/>
    </row>
    <row r="109" spans="2:94" ht="17.25" customHeight="1">
      <c r="B109" s="524"/>
      <c r="C109" s="524"/>
      <c r="D109" s="524"/>
      <c r="E109" s="524"/>
      <c r="F109" s="524"/>
      <c r="G109" s="524"/>
      <c r="H109" s="524"/>
      <c r="I109" s="524"/>
      <c r="J109" s="524"/>
      <c r="K109" s="524"/>
      <c r="L109" s="524"/>
      <c r="M109" s="524"/>
      <c r="N109" s="524"/>
      <c r="O109" s="800"/>
      <c r="P109" s="794"/>
      <c r="Q109" s="794"/>
      <c r="R109" s="794"/>
      <c r="S109" s="794"/>
      <c r="T109" s="794"/>
      <c r="U109" s="794"/>
      <c r="V109" s="794"/>
      <c r="W109" s="794"/>
      <c r="X109" s="794"/>
      <c r="Y109" s="794"/>
      <c r="Z109" s="796"/>
      <c r="AA109" s="796"/>
      <c r="AB109" s="796"/>
      <c r="AC109" s="796"/>
      <c r="AD109" s="796"/>
      <c r="AE109" s="796"/>
      <c r="AF109" s="796"/>
      <c r="AG109" s="796"/>
      <c r="AH109" s="796"/>
      <c r="AI109" s="796"/>
      <c r="AJ109" s="796"/>
      <c r="AK109" s="796"/>
      <c r="AL109" s="796"/>
      <c r="AM109" s="796"/>
      <c r="AN109" s="796"/>
      <c r="AO109" s="796"/>
      <c r="AP109" s="796"/>
      <c r="AQ109" s="796"/>
      <c r="AR109" s="796"/>
      <c r="AS109" s="796"/>
      <c r="AT109" s="796"/>
      <c r="AU109" s="796"/>
      <c r="AV109" s="796"/>
      <c r="AW109" s="796"/>
      <c r="AX109" s="796"/>
      <c r="AY109" s="796"/>
      <c r="AZ109" s="796"/>
      <c r="BA109" s="796"/>
      <c r="BB109" s="798"/>
      <c r="BC109" s="796"/>
      <c r="BD109" s="796"/>
      <c r="BE109" s="796"/>
      <c r="BF109" s="798"/>
      <c r="BG109" s="798"/>
      <c r="BH109" s="796"/>
      <c r="BI109" s="796"/>
      <c r="BJ109" s="796"/>
      <c r="BK109" s="796"/>
      <c r="BL109" s="535"/>
      <c r="BM109" s="535"/>
      <c r="BN109" s="535"/>
      <c r="BO109" s="535"/>
      <c r="BP109" s="535"/>
      <c r="BQ109" s="535"/>
      <c r="BR109" s="535"/>
      <c r="BS109" s="535"/>
      <c r="BT109" s="535"/>
      <c r="BU109" s="535"/>
      <c r="BV109" s="535"/>
      <c r="BW109" s="535"/>
      <c r="BX109" s="535"/>
      <c r="BY109" s="535"/>
      <c r="BZ109" s="535"/>
      <c r="CA109" s="535"/>
      <c r="CP109" s="801"/>
    </row>
    <row r="110" spans="2:94" ht="17.25" customHeight="1">
      <c r="B110" s="524"/>
      <c r="C110" s="524"/>
      <c r="D110" s="524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798"/>
      <c r="U110" s="796"/>
      <c r="V110" s="796"/>
      <c r="W110" s="796"/>
      <c r="X110" s="796"/>
      <c r="Y110" s="796"/>
      <c r="Z110" s="796"/>
      <c r="AA110" s="796"/>
      <c r="AB110" s="796"/>
      <c r="AC110" s="796"/>
      <c r="AD110" s="796"/>
      <c r="AE110" s="796"/>
      <c r="AF110" s="796"/>
      <c r="AG110" s="796"/>
      <c r="AH110" s="796"/>
      <c r="AI110" s="796"/>
      <c r="AJ110" s="798"/>
      <c r="AK110" s="798"/>
      <c r="AL110" s="798"/>
      <c r="AM110" s="798"/>
      <c r="AN110" s="798"/>
      <c r="AO110" s="798"/>
      <c r="AP110" s="798"/>
      <c r="AQ110" s="796"/>
      <c r="AR110" s="796"/>
      <c r="AS110" s="796"/>
      <c r="AT110" s="796"/>
      <c r="AU110" s="796"/>
      <c r="AV110" s="796"/>
      <c r="AW110" s="796"/>
      <c r="AX110" s="796"/>
      <c r="AY110" s="796"/>
      <c r="AZ110" s="796"/>
      <c r="BA110" s="796"/>
      <c r="BB110" s="796"/>
      <c r="BC110" s="796"/>
      <c r="BD110" s="796"/>
      <c r="BE110" s="796"/>
      <c r="BF110" s="796"/>
      <c r="BG110" s="796"/>
      <c r="BH110" s="796"/>
      <c r="BI110" s="796"/>
      <c r="BJ110" s="796"/>
      <c r="BK110" s="796"/>
      <c r="BL110" s="535"/>
      <c r="BM110" s="535"/>
      <c r="BN110" s="535"/>
      <c r="BO110" s="535"/>
      <c r="BP110" s="535"/>
      <c r="BQ110" s="535"/>
      <c r="BR110" s="535"/>
      <c r="BS110" s="535"/>
      <c r="BT110" s="535"/>
      <c r="BU110" s="535"/>
      <c r="BV110" s="535"/>
      <c r="BW110" s="535"/>
      <c r="BX110" s="535"/>
      <c r="BY110" s="535"/>
      <c r="BZ110" s="535"/>
      <c r="CA110" s="535"/>
      <c r="CP110" s="801"/>
    </row>
    <row r="111" spans="2:94" ht="17.25" customHeight="1">
      <c r="B111" s="798"/>
      <c r="C111" s="796"/>
      <c r="D111" s="796"/>
      <c r="E111" s="796"/>
      <c r="F111" s="796"/>
      <c r="G111" s="796"/>
      <c r="H111" s="796"/>
      <c r="I111" s="796"/>
      <c r="J111" s="802"/>
      <c r="K111" s="802"/>
      <c r="L111" s="802"/>
      <c r="M111" s="802"/>
      <c r="N111" s="802"/>
      <c r="O111" s="802"/>
      <c r="P111" s="802"/>
      <c r="Q111" s="802"/>
      <c r="R111" s="802"/>
      <c r="S111" s="802"/>
      <c r="T111" s="802"/>
      <c r="U111" s="802"/>
      <c r="V111" s="802"/>
      <c r="W111" s="802"/>
      <c r="X111" s="802"/>
      <c r="Y111" s="802"/>
      <c r="Z111" s="802"/>
      <c r="AA111" s="802"/>
      <c r="AB111" s="802"/>
      <c r="AC111" s="796"/>
      <c r="AD111" s="796"/>
      <c r="AE111" s="796"/>
      <c r="AF111" s="796"/>
      <c r="AG111" s="796"/>
      <c r="AH111" s="796"/>
      <c r="AI111" s="796"/>
      <c r="AJ111" s="796"/>
      <c r="AK111" s="796"/>
      <c r="AL111" s="796"/>
      <c r="AM111" s="796"/>
      <c r="AN111" s="796"/>
      <c r="AO111" s="796"/>
      <c r="AP111" s="796"/>
      <c r="AQ111" s="796"/>
      <c r="AR111" s="796"/>
      <c r="AS111" s="796"/>
      <c r="AT111" s="796"/>
      <c r="AU111" s="796"/>
      <c r="AV111" s="796"/>
      <c r="AW111" s="796"/>
      <c r="AX111" s="796"/>
      <c r="AY111" s="796"/>
      <c r="AZ111" s="796"/>
      <c r="BA111" s="796"/>
      <c r="BB111" s="796"/>
      <c r="BC111" s="796"/>
      <c r="BD111" s="796"/>
      <c r="BE111" s="796"/>
      <c r="BF111" s="796"/>
      <c r="BG111" s="796"/>
      <c r="BH111" s="796"/>
      <c r="BI111" s="796"/>
      <c r="BJ111" s="796"/>
      <c r="BK111" s="796"/>
      <c r="BL111" s="535"/>
      <c r="BM111" s="535"/>
      <c r="BN111" s="535"/>
      <c r="BO111" s="535"/>
      <c r="BP111" s="535"/>
      <c r="BQ111" s="535"/>
      <c r="BR111" s="535"/>
      <c r="BS111" s="535"/>
      <c r="BT111" s="535"/>
      <c r="BU111" s="535"/>
      <c r="BV111" s="535"/>
      <c r="BW111" s="535"/>
      <c r="BX111" s="535"/>
      <c r="BY111" s="535"/>
      <c r="BZ111" s="535"/>
      <c r="CA111" s="535"/>
      <c r="CP111" s="801"/>
    </row>
    <row r="112" spans="2:94" ht="14.25">
      <c r="B112" s="525"/>
      <c r="C112" s="796"/>
      <c r="D112" s="796"/>
      <c r="E112" s="796"/>
      <c r="F112" s="796"/>
      <c r="G112" s="796"/>
      <c r="H112" s="796"/>
      <c r="I112" s="796"/>
      <c r="J112" s="796"/>
      <c r="K112" s="796"/>
      <c r="L112" s="796"/>
      <c r="M112" s="796"/>
      <c r="N112" s="796"/>
      <c r="O112" s="796"/>
      <c r="P112" s="796"/>
      <c r="Q112" s="796"/>
      <c r="R112" s="796"/>
      <c r="S112" s="796"/>
      <c r="T112" s="796"/>
      <c r="U112" s="796"/>
      <c r="V112" s="796"/>
      <c r="W112" s="796"/>
      <c r="X112" s="796"/>
      <c r="Y112" s="796"/>
      <c r="Z112" s="796"/>
      <c r="AA112" s="798"/>
      <c r="AB112" s="798"/>
      <c r="AC112" s="798"/>
      <c r="AD112" s="798"/>
      <c r="AE112" s="798"/>
      <c r="AF112" s="798"/>
      <c r="AG112" s="798"/>
      <c r="AH112" s="798"/>
      <c r="AI112" s="798"/>
      <c r="AJ112" s="798"/>
      <c r="AK112" s="798"/>
      <c r="AL112" s="798"/>
      <c r="AM112" s="798"/>
      <c r="AN112" s="798"/>
      <c r="AO112" s="798"/>
      <c r="AP112" s="798"/>
      <c r="AQ112" s="798"/>
      <c r="AR112" s="798"/>
      <c r="AS112" s="798"/>
      <c r="AT112" s="798"/>
      <c r="AU112" s="798"/>
      <c r="AV112" s="798"/>
      <c r="AW112" s="798"/>
      <c r="AX112" s="798"/>
      <c r="AY112" s="798"/>
      <c r="AZ112" s="803"/>
      <c r="BA112" s="803"/>
      <c r="BB112" s="798"/>
      <c r="BC112" s="798"/>
      <c r="BD112" s="798"/>
      <c r="BE112" s="798"/>
      <c r="BF112" s="798"/>
      <c r="BG112" s="798"/>
      <c r="BH112" s="796"/>
      <c r="BI112" s="796"/>
      <c r="BJ112" s="796"/>
      <c r="BK112" s="796"/>
      <c r="BL112" s="535"/>
      <c r="BM112" s="535"/>
      <c r="BN112" s="535"/>
      <c r="BO112" s="535"/>
      <c r="BP112" s="535"/>
      <c r="BQ112" s="535"/>
      <c r="BR112" s="535"/>
      <c r="BS112" s="535"/>
      <c r="BT112" s="535"/>
      <c r="BU112" s="535"/>
      <c r="BV112" s="535"/>
      <c r="BW112" s="535"/>
      <c r="BX112" s="535"/>
      <c r="BY112" s="535"/>
      <c r="BZ112" s="535"/>
      <c r="CA112" s="535"/>
      <c r="CP112" s="801"/>
    </row>
    <row r="113" spans="2:79" s="806" customFormat="1" ht="14.25">
      <c r="B113" s="802"/>
      <c r="C113" s="802"/>
      <c r="D113" s="802"/>
      <c r="E113" s="802"/>
      <c r="F113" s="802"/>
      <c r="G113" s="802"/>
      <c r="H113" s="802"/>
      <c r="I113" s="802"/>
      <c r="J113" s="802"/>
      <c r="K113" s="802"/>
      <c r="L113" s="802"/>
      <c r="M113" s="802"/>
      <c r="N113" s="802"/>
      <c r="O113" s="802"/>
      <c r="P113" s="802"/>
      <c r="Q113" s="802"/>
      <c r="R113" s="802"/>
      <c r="S113" s="798"/>
      <c r="T113" s="798"/>
      <c r="U113" s="798"/>
      <c r="V113" s="524"/>
      <c r="W113" s="524"/>
      <c r="X113" s="524"/>
      <c r="Y113" s="524"/>
      <c r="Z113" s="524"/>
      <c r="AA113" s="524"/>
      <c r="AB113" s="524"/>
      <c r="AC113" s="524"/>
      <c r="AD113" s="524"/>
      <c r="AE113" s="524"/>
      <c r="AF113" s="524"/>
      <c r="AG113" s="524"/>
      <c r="AH113" s="524"/>
      <c r="AI113" s="524"/>
      <c r="AJ113" s="524"/>
      <c r="AK113" s="524"/>
      <c r="AL113" s="524"/>
      <c r="AM113" s="524"/>
      <c r="AN113" s="524"/>
      <c r="AO113" s="796"/>
      <c r="AP113" s="803"/>
      <c r="AQ113" s="804"/>
      <c r="AR113" s="803"/>
      <c r="AS113" s="803"/>
      <c r="AT113" s="803"/>
      <c r="AU113" s="803"/>
      <c r="AV113" s="803"/>
      <c r="AW113" s="803"/>
      <c r="AX113" s="803"/>
      <c r="AY113" s="803"/>
      <c r="AZ113" s="803"/>
      <c r="BA113" s="803"/>
      <c r="BB113" s="803"/>
      <c r="BC113" s="803"/>
      <c r="BD113" s="803"/>
      <c r="BE113" s="803"/>
      <c r="BF113" s="803"/>
      <c r="BG113" s="803"/>
      <c r="BH113" s="803"/>
      <c r="BI113" s="803"/>
      <c r="BJ113" s="803"/>
      <c r="BK113" s="803"/>
      <c r="BL113" s="805"/>
      <c r="BM113" s="805"/>
      <c r="BN113" s="805"/>
      <c r="BO113" s="805"/>
      <c r="BP113" s="805"/>
      <c r="BQ113" s="805"/>
      <c r="BR113" s="805"/>
      <c r="BS113" s="805"/>
      <c r="BT113" s="805"/>
      <c r="BU113" s="805"/>
      <c r="BV113" s="805"/>
      <c r="BW113" s="805"/>
      <c r="BX113" s="805"/>
      <c r="BY113" s="805"/>
      <c r="BZ113" s="805"/>
      <c r="CA113" s="805"/>
    </row>
    <row r="114" spans="2:79" s="806" customFormat="1" ht="15">
      <c r="B114" s="807"/>
      <c r="C114" s="528"/>
      <c r="D114" s="796"/>
      <c r="E114" s="796"/>
      <c r="F114" s="796"/>
      <c r="G114" s="796"/>
      <c r="H114" s="796"/>
      <c r="I114" s="796"/>
      <c r="J114" s="796"/>
      <c r="K114" s="528"/>
      <c r="L114" s="528"/>
      <c r="M114" s="796"/>
      <c r="N114" s="796"/>
      <c r="O114" s="796"/>
      <c r="P114" s="796"/>
      <c r="Q114" s="796"/>
      <c r="R114" s="796"/>
      <c r="S114" s="796"/>
      <c r="T114" s="796"/>
      <c r="U114" s="796"/>
      <c r="V114" s="796"/>
      <c r="W114" s="796"/>
      <c r="X114" s="796"/>
      <c r="Y114" s="796"/>
      <c r="Z114" s="796"/>
      <c r="AA114" s="796"/>
      <c r="AB114" s="796"/>
      <c r="AC114" s="796"/>
      <c r="AD114" s="796"/>
      <c r="AE114" s="796"/>
      <c r="AF114" s="796"/>
      <c r="AG114" s="796"/>
      <c r="AH114" s="796"/>
      <c r="AI114" s="796"/>
      <c r="AJ114" s="796"/>
      <c r="AK114" s="796"/>
      <c r="AL114" s="796"/>
      <c r="AM114" s="796"/>
      <c r="AN114" s="796"/>
      <c r="AO114" s="796"/>
      <c r="AP114" s="796"/>
      <c r="AQ114" s="796"/>
      <c r="AR114" s="796"/>
      <c r="AS114" s="796"/>
      <c r="AT114" s="796"/>
      <c r="AU114" s="796"/>
      <c r="AV114" s="796"/>
      <c r="AW114" s="796"/>
      <c r="AX114" s="796"/>
      <c r="AY114" s="796"/>
      <c r="AZ114" s="796"/>
      <c r="BA114" s="796"/>
      <c r="BB114" s="796"/>
      <c r="BC114" s="796"/>
      <c r="BD114" s="796"/>
      <c r="BE114" s="796"/>
      <c r="BF114" s="796"/>
      <c r="BG114" s="796"/>
      <c r="BH114" s="796"/>
      <c r="BI114" s="796"/>
      <c r="BJ114" s="796"/>
      <c r="BK114" s="796"/>
      <c r="BL114" s="805"/>
      <c r="BM114" s="525"/>
      <c r="BN114" s="525"/>
      <c r="BO114" s="525"/>
      <c r="BP114" s="525"/>
      <c r="BQ114" s="525"/>
      <c r="BR114" s="525"/>
      <c r="BS114" s="525"/>
      <c r="BT114" s="525"/>
      <c r="BU114" s="525"/>
      <c r="BV114" s="525"/>
      <c r="BW114" s="525"/>
      <c r="BX114" s="525"/>
      <c r="BY114" s="525"/>
      <c r="BZ114" s="525"/>
      <c r="CA114" s="805"/>
    </row>
    <row r="115" spans="2:79" s="806" customFormat="1" ht="15">
      <c r="B115" s="798"/>
      <c r="C115" s="798"/>
      <c r="D115" s="798"/>
      <c r="E115" s="798"/>
      <c r="F115" s="796"/>
      <c r="G115" s="796"/>
      <c r="H115" s="796"/>
      <c r="I115" s="796"/>
      <c r="J115" s="796"/>
      <c r="K115" s="796"/>
      <c r="L115" s="796"/>
      <c r="M115" s="796"/>
      <c r="N115" s="796"/>
      <c r="O115" s="796"/>
      <c r="P115" s="796"/>
      <c r="Q115" s="796"/>
      <c r="R115" s="796"/>
      <c r="S115" s="796"/>
      <c r="T115" s="796"/>
      <c r="U115" s="796"/>
      <c r="V115" s="796"/>
      <c r="W115" s="796"/>
      <c r="X115" s="796"/>
      <c r="Y115" s="796"/>
      <c r="Z115" s="796"/>
      <c r="AA115" s="796"/>
      <c r="AB115" s="796"/>
      <c r="AC115" s="796"/>
      <c r="AD115" s="808"/>
      <c r="AE115" s="809"/>
      <c r="AF115" s="809"/>
      <c r="AG115" s="809"/>
      <c r="AH115" s="809"/>
      <c r="AI115" s="809"/>
      <c r="AJ115" s="809"/>
      <c r="AK115" s="810"/>
      <c r="AL115" s="810"/>
      <c r="AM115" s="810"/>
      <c r="AN115" s="810"/>
      <c r="AO115" s="810"/>
      <c r="AP115" s="810"/>
      <c r="AQ115" s="810"/>
      <c r="AR115" s="810"/>
      <c r="AS115" s="810"/>
      <c r="AT115" s="810"/>
      <c r="AU115" s="810"/>
      <c r="AV115" s="794"/>
      <c r="AW115" s="794"/>
      <c r="AX115" s="794"/>
      <c r="AY115" s="794"/>
      <c r="AZ115" s="658"/>
      <c r="BA115" s="658"/>
      <c r="BB115" s="658"/>
      <c r="BC115" s="658"/>
      <c r="BD115" s="658"/>
      <c r="BE115" s="658"/>
      <c r="BF115" s="658"/>
      <c r="BG115" s="658"/>
      <c r="BH115" s="658"/>
      <c r="BI115" s="658"/>
      <c r="BJ115" s="658"/>
      <c r="BK115" s="796"/>
      <c r="BL115" s="805"/>
      <c r="BM115" s="525"/>
      <c r="BN115" s="525"/>
      <c r="BO115" s="525"/>
      <c r="BP115" s="525"/>
      <c r="BQ115" s="525"/>
      <c r="BR115" s="525"/>
      <c r="BS115" s="525"/>
      <c r="BT115" s="525"/>
      <c r="BU115" s="525"/>
      <c r="BV115" s="525"/>
      <c r="BW115" s="525"/>
      <c r="BX115" s="525"/>
      <c r="BY115" s="525"/>
      <c r="BZ115" s="525"/>
      <c r="CA115" s="805"/>
    </row>
    <row r="116" spans="2:79" s="806" customFormat="1" ht="14.25">
      <c r="B116" s="796"/>
      <c r="C116" s="796"/>
      <c r="D116" s="796"/>
      <c r="E116" s="796"/>
      <c r="F116" s="796"/>
      <c r="G116" s="796"/>
      <c r="H116" s="796"/>
      <c r="I116" s="796"/>
      <c r="J116" s="796"/>
      <c r="K116" s="796"/>
      <c r="L116" s="796"/>
      <c r="M116" s="796"/>
      <c r="N116" s="796"/>
      <c r="O116" s="796"/>
      <c r="P116" s="796"/>
      <c r="Q116" s="796"/>
      <c r="R116" s="796"/>
      <c r="S116" s="796"/>
      <c r="T116" s="796"/>
      <c r="U116" s="796"/>
      <c r="V116" s="796"/>
      <c r="W116" s="796"/>
      <c r="X116" s="796"/>
      <c r="Y116" s="796"/>
      <c r="Z116" s="796"/>
      <c r="AA116" s="796"/>
      <c r="AB116" s="796"/>
      <c r="AC116" s="796"/>
      <c r="AD116" s="796"/>
      <c r="AE116" s="796"/>
      <c r="AF116" s="796"/>
      <c r="AG116" s="796"/>
      <c r="AH116" s="796"/>
      <c r="AI116" s="796"/>
      <c r="AJ116" s="796"/>
      <c r="AK116" s="796"/>
      <c r="AL116" s="796"/>
      <c r="AM116" s="796"/>
      <c r="AN116" s="796"/>
      <c r="AO116" s="796"/>
      <c r="AP116" s="796"/>
      <c r="AQ116" s="796"/>
      <c r="AR116" s="796"/>
      <c r="AS116" s="796"/>
      <c r="AT116" s="796"/>
      <c r="AU116" s="796"/>
      <c r="AV116" s="796"/>
      <c r="AW116" s="796"/>
      <c r="AX116" s="796"/>
      <c r="AY116" s="796"/>
      <c r="AZ116" s="796"/>
      <c r="BA116" s="796"/>
      <c r="BB116" s="796"/>
      <c r="BC116" s="796"/>
      <c r="BD116" s="796"/>
      <c r="BE116" s="796"/>
      <c r="BF116" s="796"/>
      <c r="BG116" s="796"/>
      <c r="BH116" s="796"/>
      <c r="BI116" s="807"/>
      <c r="BJ116" s="807"/>
      <c r="BK116" s="807"/>
      <c r="BL116" s="805"/>
      <c r="BM116" s="525"/>
      <c r="BN116" s="525"/>
      <c r="BO116" s="525"/>
      <c r="BP116" s="525"/>
      <c r="BQ116" s="525"/>
      <c r="BR116" s="525"/>
      <c r="BS116" s="525"/>
      <c r="BT116" s="525"/>
      <c r="BU116" s="525"/>
      <c r="BV116" s="525"/>
      <c r="BW116" s="525"/>
      <c r="BX116" s="525"/>
      <c r="BY116" s="525"/>
      <c r="BZ116" s="525"/>
      <c r="CA116" s="805"/>
    </row>
    <row r="117" spans="2:79" s="806" customFormat="1" ht="15">
      <c r="B117" s="811"/>
      <c r="C117" s="796"/>
      <c r="D117" s="796"/>
      <c r="E117" s="796"/>
      <c r="F117" s="796"/>
      <c r="G117" s="796"/>
      <c r="H117" s="796"/>
      <c r="I117" s="796"/>
      <c r="J117" s="796"/>
      <c r="K117" s="796"/>
      <c r="L117" s="796"/>
      <c r="M117" s="796"/>
      <c r="N117" s="796"/>
      <c r="O117" s="796"/>
      <c r="P117" s="796"/>
      <c r="Q117" s="796"/>
      <c r="R117" s="796"/>
      <c r="S117" s="796"/>
      <c r="T117" s="796"/>
      <c r="U117" s="796"/>
      <c r="V117" s="796"/>
      <c r="W117" s="796"/>
      <c r="X117" s="796"/>
      <c r="Y117" s="796"/>
      <c r="Z117" s="796"/>
      <c r="AA117" s="796"/>
      <c r="AB117" s="796"/>
      <c r="AC117" s="796"/>
      <c r="AD117" s="796"/>
      <c r="AE117" s="796"/>
      <c r="AF117" s="796"/>
      <c r="AG117" s="796"/>
      <c r="AH117" s="796"/>
      <c r="AI117" s="796"/>
      <c r="AJ117" s="796"/>
      <c r="AK117" s="796"/>
      <c r="AL117" s="796"/>
      <c r="AM117" s="796"/>
      <c r="AN117" s="796"/>
      <c r="AO117" s="796"/>
      <c r="AP117" s="796"/>
      <c r="AQ117" s="796"/>
      <c r="AR117" s="796"/>
      <c r="AS117" s="796"/>
      <c r="AT117" s="796"/>
      <c r="AU117" s="796"/>
      <c r="AV117" s="796"/>
      <c r="AW117" s="796"/>
      <c r="AX117" s="796"/>
      <c r="AY117" s="796"/>
      <c r="AZ117" s="796"/>
      <c r="BA117" s="796"/>
      <c r="BB117" s="796"/>
      <c r="BC117" s="796"/>
      <c r="BD117" s="796"/>
      <c r="BE117" s="796"/>
      <c r="BF117" s="796"/>
      <c r="BG117" s="796"/>
      <c r="BH117" s="796"/>
      <c r="BI117" s="796"/>
      <c r="BJ117" s="796"/>
      <c r="BK117" s="796"/>
      <c r="BL117" s="805"/>
      <c r="BM117" s="525"/>
      <c r="BN117" s="525"/>
      <c r="BO117" s="525"/>
      <c r="BP117" s="525"/>
      <c r="BQ117" s="525"/>
      <c r="BR117" s="525"/>
      <c r="BS117" s="525"/>
      <c r="BT117" s="525"/>
      <c r="BU117" s="525"/>
      <c r="BV117" s="525"/>
      <c r="BW117" s="525"/>
      <c r="BX117" s="805"/>
      <c r="BY117" s="805"/>
      <c r="BZ117" s="805"/>
      <c r="CA117" s="805"/>
    </row>
    <row r="118" spans="2:79" ht="6.75" customHeight="1">
      <c r="B118" s="525"/>
      <c r="C118" s="807"/>
      <c r="D118" s="807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7"/>
      <c r="U118" s="807"/>
      <c r="V118" s="807"/>
      <c r="W118" s="807"/>
      <c r="X118" s="807"/>
      <c r="Y118" s="807"/>
      <c r="Z118" s="807"/>
      <c r="AA118" s="807"/>
      <c r="AB118" s="807"/>
      <c r="AC118" s="807"/>
      <c r="AD118" s="807"/>
      <c r="AE118" s="807"/>
      <c r="AF118" s="807"/>
      <c r="AG118" s="807"/>
      <c r="AH118" s="807"/>
      <c r="AI118" s="807"/>
      <c r="AJ118" s="807"/>
      <c r="AK118" s="807"/>
      <c r="AL118" s="807"/>
      <c r="AM118" s="807"/>
      <c r="AN118" s="807"/>
      <c r="AO118" s="807"/>
      <c r="AP118" s="807"/>
      <c r="AQ118" s="807"/>
      <c r="AR118" s="807"/>
      <c r="AS118" s="807"/>
      <c r="AT118" s="807"/>
      <c r="AU118" s="807"/>
      <c r="AV118" s="807"/>
      <c r="AW118" s="807"/>
      <c r="AX118" s="807"/>
      <c r="AY118" s="807"/>
      <c r="AZ118" s="807"/>
      <c r="BA118" s="807"/>
      <c r="BB118" s="807"/>
      <c r="BC118" s="807"/>
      <c r="BD118" s="807"/>
      <c r="BE118" s="807"/>
      <c r="BF118" s="807"/>
      <c r="BG118" s="807"/>
      <c r="BH118" s="807"/>
      <c r="BI118" s="807"/>
      <c r="BJ118" s="807"/>
      <c r="BK118" s="807"/>
      <c r="BL118" s="542"/>
      <c r="BM118" s="523"/>
      <c r="BN118" s="523"/>
      <c r="BO118" s="523"/>
      <c r="BP118" s="535"/>
      <c r="BQ118" s="535"/>
      <c r="BR118" s="535"/>
      <c r="BS118" s="535"/>
      <c r="BT118" s="535"/>
      <c r="BU118" s="535"/>
      <c r="BV118" s="535"/>
      <c r="BW118" s="535"/>
      <c r="BX118" s="535"/>
      <c r="BY118" s="535"/>
      <c r="BZ118" s="535"/>
      <c r="CA118" s="535"/>
    </row>
    <row r="119" spans="2:82" ht="30" customHeight="1">
      <c r="B119" s="525"/>
      <c r="C119" s="807"/>
      <c r="D119" s="807"/>
      <c r="E119" s="807"/>
      <c r="F119" s="807"/>
      <c r="G119" s="807"/>
      <c r="H119" s="807"/>
      <c r="I119" s="807"/>
      <c r="J119" s="807"/>
      <c r="K119" s="807"/>
      <c r="L119" s="807"/>
      <c r="M119" s="807"/>
      <c r="N119" s="807"/>
      <c r="O119" s="807"/>
      <c r="P119" s="807"/>
      <c r="Q119" s="807"/>
      <c r="R119" s="807"/>
      <c r="S119" s="807"/>
      <c r="T119" s="807"/>
      <c r="U119" s="807"/>
      <c r="V119" s="807"/>
      <c r="W119" s="807"/>
      <c r="X119" s="807"/>
      <c r="Y119" s="807"/>
      <c r="Z119" s="807"/>
      <c r="AA119" s="807"/>
      <c r="AB119" s="807"/>
      <c r="AC119" s="807"/>
      <c r="AD119" s="807"/>
      <c r="AE119" s="807"/>
      <c r="AF119" s="807"/>
      <c r="AG119" s="807"/>
      <c r="AH119" s="807"/>
      <c r="AI119" s="807"/>
      <c r="AJ119" s="807"/>
      <c r="AK119" s="807"/>
      <c r="AL119" s="807"/>
      <c r="AM119" s="807"/>
      <c r="AN119" s="807"/>
      <c r="AO119" s="807"/>
      <c r="AP119" s="807"/>
      <c r="AQ119" s="807"/>
      <c r="AR119" s="807"/>
      <c r="AS119" s="807"/>
      <c r="AT119" s="807"/>
      <c r="AU119" s="807"/>
      <c r="AV119" s="807"/>
      <c r="AW119" s="807"/>
      <c r="AX119" s="807"/>
      <c r="AY119" s="807"/>
      <c r="AZ119" s="807"/>
      <c r="BA119" s="807"/>
      <c r="BB119" s="807"/>
      <c r="BC119" s="807"/>
      <c r="BD119" s="807"/>
      <c r="BE119" s="807"/>
      <c r="BF119" s="807"/>
      <c r="BG119" s="807"/>
      <c r="BH119" s="807"/>
      <c r="BI119" s="807"/>
      <c r="BJ119" s="807"/>
      <c r="BK119" s="807"/>
      <c r="BL119" s="535"/>
      <c r="BM119" s="535"/>
      <c r="BN119" s="535"/>
      <c r="BO119" s="535"/>
      <c r="BP119" s="535"/>
      <c r="BQ119" s="535"/>
      <c r="BR119" s="535"/>
      <c r="BS119" s="535"/>
      <c r="BT119" s="812"/>
      <c r="BU119" s="535"/>
      <c r="BV119" s="535"/>
      <c r="BW119" s="535"/>
      <c r="BX119" s="535"/>
      <c r="BY119" s="535"/>
      <c r="BZ119" s="535"/>
      <c r="CA119" s="535"/>
      <c r="CD119" s="15"/>
    </row>
    <row r="120" spans="2:79" ht="7.5" customHeight="1">
      <c r="B120" s="525"/>
      <c r="C120" s="807"/>
      <c r="D120" s="807"/>
      <c r="E120" s="807"/>
      <c r="F120" s="807"/>
      <c r="G120" s="807"/>
      <c r="H120" s="807"/>
      <c r="I120" s="807"/>
      <c r="J120" s="807"/>
      <c r="K120" s="807"/>
      <c r="L120" s="807"/>
      <c r="M120" s="807"/>
      <c r="N120" s="807"/>
      <c r="O120" s="807"/>
      <c r="P120" s="807"/>
      <c r="Q120" s="807"/>
      <c r="R120" s="807"/>
      <c r="S120" s="807"/>
      <c r="T120" s="807"/>
      <c r="U120" s="807"/>
      <c r="V120" s="807"/>
      <c r="W120" s="807"/>
      <c r="X120" s="807"/>
      <c r="Y120" s="807"/>
      <c r="Z120" s="807"/>
      <c r="AA120" s="807"/>
      <c r="AB120" s="807"/>
      <c r="AC120" s="807"/>
      <c r="AD120" s="807"/>
      <c r="AE120" s="807"/>
      <c r="AF120" s="807"/>
      <c r="AG120" s="807"/>
      <c r="AH120" s="807"/>
      <c r="AI120" s="807"/>
      <c r="AJ120" s="807"/>
      <c r="AK120" s="807"/>
      <c r="AL120" s="807"/>
      <c r="AM120" s="807"/>
      <c r="AN120" s="807"/>
      <c r="AO120" s="807"/>
      <c r="AP120" s="807"/>
      <c r="AQ120" s="807"/>
      <c r="AR120" s="807"/>
      <c r="AS120" s="807"/>
      <c r="AT120" s="807"/>
      <c r="AU120" s="807"/>
      <c r="AV120" s="807"/>
      <c r="AW120" s="807"/>
      <c r="AX120" s="807"/>
      <c r="AY120" s="807"/>
      <c r="AZ120" s="807"/>
      <c r="BA120" s="807"/>
      <c r="BB120" s="807"/>
      <c r="BC120" s="807"/>
      <c r="BD120" s="807"/>
      <c r="BE120" s="807"/>
      <c r="BF120" s="807"/>
      <c r="BG120" s="807"/>
      <c r="BH120" s="807"/>
      <c r="BI120" s="807"/>
      <c r="BJ120" s="807"/>
      <c r="BK120" s="807"/>
      <c r="BL120" s="542"/>
      <c r="BM120" s="523"/>
      <c r="BN120" s="523"/>
      <c r="BO120" s="523"/>
      <c r="BP120" s="535"/>
      <c r="BQ120" s="535"/>
      <c r="BR120" s="535"/>
      <c r="BS120" s="535"/>
      <c r="BT120" s="535"/>
      <c r="BU120" s="535"/>
      <c r="BV120" s="535"/>
      <c r="BW120" s="535"/>
      <c r="BX120" s="535"/>
      <c r="BY120" s="535"/>
      <c r="BZ120" s="535"/>
      <c r="CA120" s="535"/>
    </row>
    <row r="121" spans="2:79" ht="15">
      <c r="B121" s="811"/>
      <c r="C121" s="807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7"/>
      <c r="V121" s="807"/>
      <c r="W121" s="807"/>
      <c r="X121" s="807"/>
      <c r="Y121" s="807"/>
      <c r="Z121" s="807"/>
      <c r="AA121" s="807"/>
      <c r="AB121" s="807"/>
      <c r="AC121" s="807"/>
      <c r="AD121" s="807"/>
      <c r="AE121" s="807"/>
      <c r="AF121" s="807"/>
      <c r="AG121" s="807"/>
      <c r="AH121" s="807"/>
      <c r="AI121" s="807"/>
      <c r="AJ121" s="807"/>
      <c r="AK121" s="807"/>
      <c r="AL121" s="807"/>
      <c r="AM121" s="807"/>
      <c r="AN121" s="807"/>
      <c r="AO121" s="807"/>
      <c r="AP121" s="807"/>
      <c r="AQ121" s="807"/>
      <c r="AR121" s="807"/>
      <c r="AS121" s="807"/>
      <c r="AT121" s="807"/>
      <c r="AU121" s="807"/>
      <c r="AV121" s="807"/>
      <c r="AW121" s="807"/>
      <c r="AX121" s="807"/>
      <c r="AY121" s="807"/>
      <c r="AZ121" s="807"/>
      <c r="BA121" s="807"/>
      <c r="BB121" s="807"/>
      <c r="BC121" s="807"/>
      <c r="BD121" s="807"/>
      <c r="BE121" s="807"/>
      <c r="BF121" s="807"/>
      <c r="BG121" s="807"/>
      <c r="BH121" s="807"/>
      <c r="BI121" s="807"/>
      <c r="BJ121" s="807"/>
      <c r="BK121" s="807"/>
      <c r="BL121" s="535"/>
      <c r="BM121" s="813"/>
      <c r="BN121" s="535"/>
      <c r="BO121" s="523"/>
      <c r="BP121" s="523"/>
      <c r="BQ121" s="523"/>
      <c r="BR121" s="523"/>
      <c r="BS121" s="523"/>
      <c r="BT121" s="523"/>
      <c r="BU121" s="523"/>
      <c r="BV121" s="523"/>
      <c r="BW121" s="523"/>
      <c r="BX121" s="523"/>
      <c r="BY121" s="523"/>
      <c r="BZ121" s="535"/>
      <c r="CA121" s="535"/>
    </row>
    <row r="122" spans="2:79" ht="14.25">
      <c r="B122" s="525"/>
      <c r="C122" s="807"/>
      <c r="D122" s="807"/>
      <c r="E122" s="807"/>
      <c r="F122" s="807"/>
      <c r="G122" s="807"/>
      <c r="H122" s="807"/>
      <c r="I122" s="807"/>
      <c r="J122" s="807"/>
      <c r="K122" s="807"/>
      <c r="L122" s="807"/>
      <c r="M122" s="807"/>
      <c r="N122" s="807"/>
      <c r="O122" s="807"/>
      <c r="P122" s="807"/>
      <c r="Q122" s="807"/>
      <c r="R122" s="807"/>
      <c r="S122" s="807"/>
      <c r="T122" s="807"/>
      <c r="U122" s="807"/>
      <c r="V122" s="807"/>
      <c r="W122" s="807"/>
      <c r="X122" s="807"/>
      <c r="Y122" s="807"/>
      <c r="Z122" s="807"/>
      <c r="AA122" s="807"/>
      <c r="AB122" s="807"/>
      <c r="AC122" s="807"/>
      <c r="AD122" s="807"/>
      <c r="AE122" s="807"/>
      <c r="AF122" s="807"/>
      <c r="AG122" s="807"/>
      <c r="AH122" s="807"/>
      <c r="AI122" s="807"/>
      <c r="AJ122" s="807"/>
      <c r="AK122" s="807"/>
      <c r="AL122" s="807"/>
      <c r="AM122" s="807"/>
      <c r="AN122" s="807"/>
      <c r="AO122" s="807"/>
      <c r="AP122" s="807"/>
      <c r="AQ122" s="807"/>
      <c r="AR122" s="807"/>
      <c r="AS122" s="807"/>
      <c r="AT122" s="807"/>
      <c r="AU122" s="807"/>
      <c r="AV122" s="807"/>
      <c r="AW122" s="807"/>
      <c r="AX122" s="807"/>
      <c r="AY122" s="807"/>
      <c r="AZ122" s="807"/>
      <c r="BA122" s="807"/>
      <c r="BB122" s="807"/>
      <c r="BC122" s="807"/>
      <c r="BD122" s="807"/>
      <c r="BE122" s="807"/>
      <c r="BF122" s="807"/>
      <c r="BG122" s="807"/>
      <c r="BH122" s="807"/>
      <c r="BI122" s="807"/>
      <c r="BJ122" s="807"/>
      <c r="BK122" s="807"/>
      <c r="BL122" s="535"/>
      <c r="BM122" s="531"/>
      <c r="BN122" s="535"/>
      <c r="BO122" s="523"/>
      <c r="BP122" s="523"/>
      <c r="BQ122" s="523"/>
      <c r="BR122" s="523"/>
      <c r="BS122" s="523"/>
      <c r="BT122" s="523"/>
      <c r="BU122" s="523"/>
      <c r="BV122" s="523"/>
      <c r="BW122" s="523"/>
      <c r="BX122" s="523"/>
      <c r="BY122" s="523"/>
      <c r="BZ122" s="535"/>
      <c r="CA122" s="535"/>
    </row>
    <row r="123" spans="2:79" ht="12.75">
      <c r="B123" s="796"/>
      <c r="C123" s="796"/>
      <c r="D123" s="796"/>
      <c r="E123" s="796"/>
      <c r="F123" s="796"/>
      <c r="G123" s="796"/>
      <c r="H123" s="796"/>
      <c r="I123" s="796"/>
      <c r="J123" s="796"/>
      <c r="K123" s="796"/>
      <c r="L123" s="796"/>
      <c r="M123" s="796"/>
      <c r="N123" s="796"/>
      <c r="O123" s="796"/>
      <c r="P123" s="796"/>
      <c r="Q123" s="796"/>
      <c r="R123" s="796"/>
      <c r="S123" s="796"/>
      <c r="T123" s="796"/>
      <c r="U123" s="796"/>
      <c r="V123" s="796"/>
      <c r="W123" s="796"/>
      <c r="X123" s="796"/>
      <c r="Y123" s="796"/>
      <c r="Z123" s="796"/>
      <c r="AA123" s="796"/>
      <c r="AB123" s="796"/>
      <c r="AC123" s="796"/>
      <c r="AD123" s="796"/>
      <c r="AE123" s="796"/>
      <c r="AF123" s="796"/>
      <c r="AG123" s="796"/>
      <c r="AH123" s="796"/>
      <c r="AI123" s="796"/>
      <c r="AJ123" s="796"/>
      <c r="AK123" s="796"/>
      <c r="AL123" s="796"/>
      <c r="AM123" s="796"/>
      <c r="AN123" s="796"/>
      <c r="AO123" s="796"/>
      <c r="AP123" s="796"/>
      <c r="AQ123" s="796"/>
      <c r="AR123" s="796"/>
      <c r="AS123" s="796"/>
      <c r="AT123" s="796"/>
      <c r="AU123" s="796"/>
      <c r="AV123" s="796"/>
      <c r="AW123" s="796"/>
      <c r="AX123" s="796"/>
      <c r="AY123" s="796"/>
      <c r="AZ123" s="796"/>
      <c r="BA123" s="796"/>
      <c r="BB123" s="796"/>
      <c r="BC123" s="796"/>
      <c r="BD123" s="796"/>
      <c r="BE123" s="796"/>
      <c r="BF123" s="796"/>
      <c r="BG123" s="796"/>
      <c r="BH123" s="796"/>
      <c r="BI123" s="796"/>
      <c r="BJ123" s="796"/>
      <c r="BK123" s="796"/>
      <c r="BL123" s="535"/>
      <c r="BM123" s="531"/>
      <c r="BN123" s="532"/>
      <c r="BO123" s="532"/>
      <c r="BP123" s="532"/>
      <c r="BQ123" s="532"/>
      <c r="BR123" s="532"/>
      <c r="BS123" s="532"/>
      <c r="BT123" s="532"/>
      <c r="BU123" s="532"/>
      <c r="BV123" s="532"/>
      <c r="BW123" s="532"/>
      <c r="BX123" s="532"/>
      <c r="BY123" s="532"/>
      <c r="BZ123" s="535"/>
      <c r="CA123" s="535"/>
    </row>
    <row r="124" spans="2:79" ht="12.75"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/>
      <c r="AA124" s="535"/>
      <c r="AB124" s="535"/>
      <c r="AC124" s="535"/>
      <c r="AD124" s="535"/>
      <c r="AE124" s="535"/>
      <c r="AF124" s="535"/>
      <c r="AG124" s="535"/>
      <c r="AH124" s="535"/>
      <c r="AI124" s="535"/>
      <c r="AJ124" s="535"/>
      <c r="AK124" s="535"/>
      <c r="AL124" s="535"/>
      <c r="AM124" s="535"/>
      <c r="AN124" s="535"/>
      <c r="AO124" s="535"/>
      <c r="AP124" s="535"/>
      <c r="AQ124" s="535"/>
      <c r="AR124" s="535"/>
      <c r="AS124" s="535"/>
      <c r="AT124" s="535"/>
      <c r="AU124" s="535"/>
      <c r="AV124" s="535"/>
      <c r="AW124" s="535"/>
      <c r="AX124" s="535"/>
      <c r="AY124" s="535"/>
      <c r="AZ124" s="535"/>
      <c r="BA124" s="535"/>
      <c r="BB124" s="535"/>
      <c r="BC124" s="535"/>
      <c r="BD124" s="535"/>
      <c r="BE124" s="535"/>
      <c r="BF124" s="535"/>
      <c r="BG124" s="535"/>
      <c r="BH124" s="535"/>
      <c r="BI124" s="535"/>
      <c r="BJ124" s="535"/>
      <c r="BK124" s="796"/>
      <c r="BL124" s="535"/>
      <c r="BM124" s="531"/>
      <c r="BN124" s="532"/>
      <c r="BO124" s="532"/>
      <c r="BP124" s="532"/>
      <c r="BQ124" s="532"/>
      <c r="BR124" s="532"/>
      <c r="BS124" s="532"/>
      <c r="BT124" s="532"/>
      <c r="BU124" s="532"/>
      <c r="BV124" s="532"/>
      <c r="BW124" s="532"/>
      <c r="BX124" s="532"/>
      <c r="BY124" s="532"/>
      <c r="BZ124" s="535"/>
      <c r="CA124" s="535"/>
    </row>
    <row r="125" spans="2:79" ht="12.75">
      <c r="B125" s="796"/>
      <c r="C125" s="796"/>
      <c r="D125" s="796"/>
      <c r="E125" s="796"/>
      <c r="F125" s="796"/>
      <c r="G125" s="796"/>
      <c r="H125" s="796"/>
      <c r="I125" s="796"/>
      <c r="J125" s="796"/>
      <c r="K125" s="796"/>
      <c r="L125" s="796"/>
      <c r="M125" s="796"/>
      <c r="N125" s="796"/>
      <c r="O125" s="796"/>
      <c r="P125" s="796"/>
      <c r="Q125" s="796"/>
      <c r="R125" s="796"/>
      <c r="S125" s="796"/>
      <c r="T125" s="796"/>
      <c r="U125" s="796"/>
      <c r="V125" s="796"/>
      <c r="W125" s="796"/>
      <c r="X125" s="796"/>
      <c r="Y125" s="796"/>
      <c r="Z125" s="796"/>
      <c r="AA125" s="796"/>
      <c r="AB125" s="796"/>
      <c r="AC125" s="796"/>
      <c r="AD125" s="796"/>
      <c r="AE125" s="796"/>
      <c r="AF125" s="796"/>
      <c r="AG125" s="796"/>
      <c r="AH125" s="796"/>
      <c r="AI125" s="796"/>
      <c r="AJ125" s="796"/>
      <c r="AK125" s="796"/>
      <c r="AL125" s="796"/>
      <c r="AM125" s="796"/>
      <c r="AN125" s="796"/>
      <c r="AO125" s="796"/>
      <c r="AP125" s="796"/>
      <c r="AQ125" s="796"/>
      <c r="AR125" s="796"/>
      <c r="AS125" s="796"/>
      <c r="AT125" s="796"/>
      <c r="AU125" s="796"/>
      <c r="AV125" s="796"/>
      <c r="AW125" s="796"/>
      <c r="AX125" s="796"/>
      <c r="AY125" s="796"/>
      <c r="AZ125" s="796"/>
      <c r="BA125" s="796"/>
      <c r="BB125" s="796"/>
      <c r="BC125" s="796"/>
      <c r="BD125" s="796"/>
      <c r="BE125" s="796"/>
      <c r="BF125" s="796"/>
      <c r="BG125" s="796"/>
      <c r="BH125" s="796"/>
      <c r="BI125" s="796"/>
      <c r="BJ125" s="796"/>
      <c r="BK125" s="796"/>
      <c r="BL125" s="535"/>
      <c r="BM125" s="531"/>
      <c r="BN125" s="532"/>
      <c r="BO125" s="532"/>
      <c r="BP125" s="532"/>
      <c r="BQ125" s="532"/>
      <c r="BR125" s="532"/>
      <c r="BS125" s="532"/>
      <c r="BT125" s="532"/>
      <c r="BU125" s="532"/>
      <c r="BV125" s="532"/>
      <c r="BW125" s="532"/>
      <c r="BX125" s="532"/>
      <c r="BY125" s="532"/>
      <c r="BZ125" s="535"/>
      <c r="CA125" s="535"/>
    </row>
    <row r="126" spans="2:79" ht="12.75">
      <c r="B126" s="796"/>
      <c r="C126" s="796"/>
      <c r="D126" s="796"/>
      <c r="E126" s="796"/>
      <c r="F126" s="796"/>
      <c r="G126" s="796"/>
      <c r="H126" s="796"/>
      <c r="I126" s="796"/>
      <c r="J126" s="796"/>
      <c r="K126" s="796"/>
      <c r="L126" s="796"/>
      <c r="M126" s="796"/>
      <c r="N126" s="796"/>
      <c r="O126" s="796"/>
      <c r="P126" s="796"/>
      <c r="Q126" s="796"/>
      <c r="R126" s="796"/>
      <c r="S126" s="796"/>
      <c r="T126" s="796"/>
      <c r="U126" s="796"/>
      <c r="V126" s="796"/>
      <c r="W126" s="796"/>
      <c r="X126" s="796"/>
      <c r="Y126" s="796"/>
      <c r="Z126" s="796"/>
      <c r="AA126" s="796"/>
      <c r="AB126" s="796"/>
      <c r="AC126" s="796"/>
      <c r="AD126" s="796"/>
      <c r="AE126" s="796"/>
      <c r="AF126" s="796"/>
      <c r="AG126" s="796"/>
      <c r="AH126" s="796"/>
      <c r="AI126" s="796"/>
      <c r="AJ126" s="796"/>
      <c r="AK126" s="796"/>
      <c r="AL126" s="796"/>
      <c r="AM126" s="796"/>
      <c r="AN126" s="796"/>
      <c r="AO126" s="796"/>
      <c r="AP126" s="796"/>
      <c r="AQ126" s="796"/>
      <c r="AR126" s="796"/>
      <c r="AS126" s="796"/>
      <c r="AT126" s="796"/>
      <c r="AU126" s="796"/>
      <c r="AV126" s="796"/>
      <c r="AW126" s="796"/>
      <c r="AX126" s="796"/>
      <c r="AY126" s="796"/>
      <c r="AZ126" s="796"/>
      <c r="BA126" s="796"/>
      <c r="BB126" s="796"/>
      <c r="BC126" s="796"/>
      <c r="BD126" s="796"/>
      <c r="BE126" s="796"/>
      <c r="BF126" s="796"/>
      <c r="BG126" s="796"/>
      <c r="BH126" s="796"/>
      <c r="BI126" s="796"/>
      <c r="BJ126" s="796"/>
      <c r="BK126" s="796"/>
      <c r="BL126" s="535"/>
      <c r="BM126" s="523"/>
      <c r="BN126" s="532"/>
      <c r="BO126" s="532"/>
      <c r="BP126" s="532"/>
      <c r="BQ126" s="532"/>
      <c r="BR126" s="532"/>
      <c r="BS126" s="532"/>
      <c r="BT126" s="532"/>
      <c r="BU126" s="532"/>
      <c r="BV126" s="532"/>
      <c r="BW126" s="532"/>
      <c r="BX126" s="532"/>
      <c r="BY126" s="532"/>
      <c r="BZ126" s="535"/>
      <c r="CA126" s="535"/>
    </row>
    <row r="127" spans="2:79" ht="12.75">
      <c r="B127" s="796"/>
      <c r="C127" s="796"/>
      <c r="D127" s="796"/>
      <c r="E127" s="796"/>
      <c r="F127" s="796"/>
      <c r="G127" s="796"/>
      <c r="H127" s="796"/>
      <c r="I127" s="796"/>
      <c r="J127" s="814"/>
      <c r="K127" s="796"/>
      <c r="L127" s="796"/>
      <c r="M127" s="796"/>
      <c r="N127" s="796"/>
      <c r="O127" s="796"/>
      <c r="P127" s="796"/>
      <c r="Q127" s="796"/>
      <c r="R127" s="796"/>
      <c r="S127" s="796"/>
      <c r="T127" s="796"/>
      <c r="U127" s="796"/>
      <c r="V127" s="796"/>
      <c r="W127" s="796"/>
      <c r="X127" s="796"/>
      <c r="Y127" s="796"/>
      <c r="Z127" s="796"/>
      <c r="AA127" s="796"/>
      <c r="AB127" s="796"/>
      <c r="AC127" s="796"/>
      <c r="AD127" s="796"/>
      <c r="AE127" s="796"/>
      <c r="AF127" s="796"/>
      <c r="AG127" s="796"/>
      <c r="AH127" s="796"/>
      <c r="AI127" s="796"/>
      <c r="AJ127" s="796"/>
      <c r="AK127" s="796"/>
      <c r="AL127" s="796"/>
      <c r="AM127" s="796"/>
      <c r="AN127" s="796"/>
      <c r="AO127" s="796"/>
      <c r="AP127" s="796"/>
      <c r="AQ127" s="796"/>
      <c r="AR127" s="796"/>
      <c r="AS127" s="796"/>
      <c r="AT127" s="796"/>
      <c r="AU127" s="796"/>
      <c r="AV127" s="796"/>
      <c r="AW127" s="796"/>
      <c r="AX127" s="796"/>
      <c r="AY127" s="796"/>
      <c r="AZ127" s="796"/>
      <c r="BA127" s="796"/>
      <c r="BB127" s="796"/>
      <c r="BC127" s="796"/>
      <c r="BD127" s="796"/>
      <c r="BE127" s="796"/>
      <c r="BF127" s="796"/>
      <c r="BG127" s="796"/>
      <c r="BH127" s="796"/>
      <c r="BI127" s="796"/>
      <c r="BJ127" s="796"/>
      <c r="BK127" s="796"/>
      <c r="BL127" s="535"/>
      <c r="BM127" s="523"/>
      <c r="BN127" s="523"/>
      <c r="BO127" s="523"/>
      <c r="BP127" s="523"/>
      <c r="BQ127" s="523"/>
      <c r="BR127" s="523"/>
      <c r="BS127" s="523"/>
      <c r="BT127" s="523"/>
      <c r="BU127" s="523"/>
      <c r="BV127" s="523"/>
      <c r="BW127" s="523"/>
      <c r="BX127" s="523"/>
      <c r="BY127" s="523"/>
      <c r="BZ127" s="535"/>
      <c r="CA127" s="535"/>
    </row>
    <row r="128" spans="2:79" ht="15">
      <c r="B128" s="528"/>
      <c r="C128" s="528"/>
      <c r="D128" s="528"/>
      <c r="E128" s="528"/>
      <c r="F128" s="528"/>
      <c r="G128" s="815"/>
      <c r="H128" s="815"/>
      <c r="I128" s="815"/>
      <c r="J128" s="815"/>
      <c r="K128" s="815"/>
      <c r="L128" s="815"/>
      <c r="M128" s="815"/>
      <c r="N128" s="815"/>
      <c r="O128" s="815"/>
      <c r="P128" s="815"/>
      <c r="Q128" s="815"/>
      <c r="R128" s="815"/>
      <c r="S128" s="815"/>
      <c r="T128" s="815"/>
      <c r="U128" s="815"/>
      <c r="V128" s="815"/>
      <c r="W128" s="815"/>
      <c r="X128" s="815"/>
      <c r="Y128" s="815"/>
      <c r="Z128" s="815"/>
      <c r="AA128" s="815"/>
      <c r="AB128" s="815"/>
      <c r="AC128" s="815"/>
      <c r="AD128" s="815"/>
      <c r="AE128" s="815"/>
      <c r="AF128" s="815"/>
      <c r="AG128" s="815"/>
      <c r="AH128" s="815"/>
      <c r="AI128" s="815"/>
      <c r="AJ128" s="815"/>
      <c r="AK128" s="815"/>
      <c r="AL128" s="815"/>
      <c r="AM128" s="815"/>
      <c r="AN128" s="815"/>
      <c r="AO128" s="815"/>
      <c r="AP128" s="815"/>
      <c r="AQ128" s="815"/>
      <c r="AR128" s="815"/>
      <c r="AS128" s="815"/>
      <c r="AT128" s="815"/>
      <c r="AU128" s="815"/>
      <c r="AV128" s="815"/>
      <c r="AW128" s="815"/>
      <c r="AX128" s="815"/>
      <c r="AY128" s="815"/>
      <c r="AZ128" s="815"/>
      <c r="BA128" s="815"/>
      <c r="BB128" s="815"/>
      <c r="BC128" s="815"/>
      <c r="BD128" s="815"/>
      <c r="BE128" s="815"/>
      <c r="BF128" s="815"/>
      <c r="BG128" s="815"/>
      <c r="BH128" s="815"/>
      <c r="BI128" s="815"/>
      <c r="BJ128" s="796"/>
      <c r="BK128" s="796"/>
      <c r="BL128" s="535"/>
      <c r="BM128" s="531"/>
      <c r="BN128" s="531"/>
      <c r="BO128" s="531"/>
      <c r="BP128" s="531"/>
      <c r="BQ128" s="531"/>
      <c r="BR128" s="531"/>
      <c r="BS128" s="531"/>
      <c r="BT128" s="531"/>
      <c r="BU128" s="531"/>
      <c r="BV128" s="531"/>
      <c r="BW128" s="531"/>
      <c r="BX128" s="531"/>
      <c r="BY128" s="531"/>
      <c r="BZ128" s="816"/>
      <c r="CA128" s="535"/>
    </row>
    <row r="129" spans="2:79" ht="12.75">
      <c r="B129" s="523"/>
      <c r="C129" s="796"/>
      <c r="D129" s="796"/>
      <c r="E129" s="796"/>
      <c r="F129" s="796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815"/>
      <c r="Y129" s="815"/>
      <c r="Z129" s="815"/>
      <c r="AA129" s="815"/>
      <c r="AB129" s="815"/>
      <c r="AC129" s="815"/>
      <c r="AD129" s="815"/>
      <c r="AE129" s="815"/>
      <c r="AF129" s="815"/>
      <c r="AG129" s="815"/>
      <c r="AH129" s="815"/>
      <c r="AI129" s="815"/>
      <c r="AJ129" s="815"/>
      <c r="AK129" s="815"/>
      <c r="AL129" s="815"/>
      <c r="AM129" s="815"/>
      <c r="AN129" s="815"/>
      <c r="AO129" s="815"/>
      <c r="AP129" s="815"/>
      <c r="AQ129" s="815"/>
      <c r="AR129" s="815"/>
      <c r="AS129" s="815"/>
      <c r="AT129" s="815"/>
      <c r="AU129" s="815"/>
      <c r="AV129" s="815"/>
      <c r="AW129" s="815"/>
      <c r="AX129" s="815"/>
      <c r="AY129" s="815"/>
      <c r="AZ129" s="815"/>
      <c r="BA129" s="815"/>
      <c r="BB129" s="815"/>
      <c r="BC129" s="815"/>
      <c r="BD129" s="815"/>
      <c r="BE129" s="815"/>
      <c r="BF129" s="815"/>
      <c r="BG129" s="815"/>
      <c r="BH129" s="815"/>
      <c r="BI129" s="815"/>
      <c r="BJ129" s="796"/>
      <c r="BK129" s="796"/>
      <c r="BL129" s="523"/>
      <c r="BM129" s="523"/>
      <c r="BN129" s="523"/>
      <c r="BO129" s="523"/>
      <c r="BP129" s="523"/>
      <c r="BQ129" s="523"/>
      <c r="BR129" s="523"/>
      <c r="BS129" s="523"/>
      <c r="BT129" s="523"/>
      <c r="BU129" s="535"/>
      <c r="BV129" s="535"/>
      <c r="BW129" s="535"/>
      <c r="BX129" s="535"/>
      <c r="BY129" s="535"/>
      <c r="BZ129" s="535"/>
      <c r="CA129" s="535"/>
    </row>
    <row r="130" spans="2:79" ht="12.75">
      <c r="B130" s="523"/>
      <c r="C130" s="796"/>
      <c r="D130" s="796"/>
      <c r="E130" s="796"/>
      <c r="F130" s="796"/>
      <c r="G130" s="815"/>
      <c r="H130" s="815"/>
      <c r="I130" s="815"/>
      <c r="J130" s="815"/>
      <c r="K130" s="815"/>
      <c r="L130" s="815"/>
      <c r="M130" s="815"/>
      <c r="N130" s="815"/>
      <c r="O130" s="815"/>
      <c r="P130" s="815"/>
      <c r="Q130" s="815"/>
      <c r="R130" s="815"/>
      <c r="S130" s="815"/>
      <c r="T130" s="815"/>
      <c r="U130" s="815"/>
      <c r="V130" s="815"/>
      <c r="W130" s="815"/>
      <c r="X130" s="815"/>
      <c r="Y130" s="815"/>
      <c r="Z130" s="815"/>
      <c r="AA130" s="815"/>
      <c r="AB130" s="815"/>
      <c r="AC130" s="815"/>
      <c r="AD130" s="815"/>
      <c r="AE130" s="815"/>
      <c r="AF130" s="815"/>
      <c r="AG130" s="815"/>
      <c r="AH130" s="815"/>
      <c r="AI130" s="815"/>
      <c r="AJ130" s="815"/>
      <c r="AK130" s="815"/>
      <c r="AL130" s="815"/>
      <c r="AM130" s="815"/>
      <c r="AN130" s="815"/>
      <c r="AO130" s="815"/>
      <c r="AP130" s="815"/>
      <c r="AQ130" s="815"/>
      <c r="AR130" s="815"/>
      <c r="AS130" s="815"/>
      <c r="AT130" s="815"/>
      <c r="AU130" s="815"/>
      <c r="AV130" s="815"/>
      <c r="AW130" s="815"/>
      <c r="AX130" s="815"/>
      <c r="AY130" s="815"/>
      <c r="AZ130" s="815"/>
      <c r="BA130" s="815"/>
      <c r="BB130" s="815"/>
      <c r="BC130" s="815"/>
      <c r="BD130" s="815"/>
      <c r="BE130" s="815"/>
      <c r="BF130" s="815"/>
      <c r="BG130" s="815"/>
      <c r="BH130" s="815"/>
      <c r="BI130" s="815"/>
      <c r="BJ130" s="796"/>
      <c r="BK130" s="796"/>
      <c r="BL130" s="535"/>
      <c r="BM130" s="535"/>
      <c r="BN130" s="535"/>
      <c r="BO130" s="535"/>
      <c r="BP130" s="535"/>
      <c r="BQ130" s="523"/>
      <c r="BR130" s="535"/>
      <c r="BS130" s="535"/>
      <c r="BT130" s="535"/>
      <c r="BU130" s="535"/>
      <c r="BV130" s="535"/>
      <c r="BW130" s="535"/>
      <c r="BX130" s="535"/>
      <c r="BY130" s="535"/>
      <c r="BZ130" s="535"/>
      <c r="CA130" s="535"/>
    </row>
    <row r="131" spans="2:79" ht="12.75">
      <c r="B131" s="523"/>
      <c r="C131" s="796"/>
      <c r="D131" s="796"/>
      <c r="E131" s="796"/>
      <c r="F131" s="796"/>
      <c r="G131" s="815"/>
      <c r="H131" s="815"/>
      <c r="I131" s="815"/>
      <c r="J131" s="815"/>
      <c r="K131" s="815"/>
      <c r="L131" s="815"/>
      <c r="M131" s="815"/>
      <c r="N131" s="815"/>
      <c r="O131" s="815"/>
      <c r="P131" s="815"/>
      <c r="Q131" s="815"/>
      <c r="R131" s="815"/>
      <c r="S131" s="815"/>
      <c r="T131" s="815"/>
      <c r="U131" s="815"/>
      <c r="V131" s="815"/>
      <c r="W131" s="815"/>
      <c r="X131" s="815"/>
      <c r="Y131" s="815"/>
      <c r="Z131" s="815"/>
      <c r="AA131" s="815"/>
      <c r="AB131" s="815"/>
      <c r="AC131" s="815"/>
      <c r="AD131" s="815"/>
      <c r="AE131" s="815"/>
      <c r="AF131" s="815"/>
      <c r="AG131" s="815"/>
      <c r="AH131" s="815"/>
      <c r="AI131" s="815"/>
      <c r="AJ131" s="815"/>
      <c r="AK131" s="815"/>
      <c r="AL131" s="815"/>
      <c r="AM131" s="815"/>
      <c r="AN131" s="815"/>
      <c r="AO131" s="815"/>
      <c r="AP131" s="815"/>
      <c r="AQ131" s="815"/>
      <c r="AR131" s="815"/>
      <c r="AS131" s="815"/>
      <c r="AT131" s="815"/>
      <c r="AU131" s="815"/>
      <c r="AV131" s="815"/>
      <c r="AW131" s="815"/>
      <c r="AX131" s="815"/>
      <c r="AY131" s="815"/>
      <c r="AZ131" s="815"/>
      <c r="BA131" s="815"/>
      <c r="BB131" s="815"/>
      <c r="BC131" s="815"/>
      <c r="BD131" s="815"/>
      <c r="BE131" s="815"/>
      <c r="BF131" s="815"/>
      <c r="BG131" s="815"/>
      <c r="BH131" s="815"/>
      <c r="BI131" s="815"/>
      <c r="BJ131" s="796"/>
      <c r="BK131" s="796"/>
      <c r="BL131" s="535"/>
      <c r="BM131" s="535"/>
      <c r="BN131" s="535"/>
      <c r="BO131" s="523"/>
      <c r="BP131" s="535"/>
      <c r="BQ131" s="535"/>
      <c r="BR131" s="535"/>
      <c r="BS131" s="535"/>
      <c r="BT131" s="535"/>
      <c r="BU131" s="535"/>
      <c r="BV131" s="535"/>
      <c r="BW131" s="535"/>
      <c r="BX131" s="535"/>
      <c r="BY131" s="535"/>
      <c r="BZ131" s="535"/>
      <c r="CA131" s="535"/>
    </row>
    <row r="132" spans="2:79" ht="12.75">
      <c r="B132" s="523"/>
      <c r="C132" s="796"/>
      <c r="D132" s="796"/>
      <c r="E132" s="796"/>
      <c r="F132" s="796"/>
      <c r="G132" s="815"/>
      <c r="H132" s="815"/>
      <c r="I132" s="815"/>
      <c r="J132" s="815"/>
      <c r="K132" s="815"/>
      <c r="L132" s="815"/>
      <c r="M132" s="815"/>
      <c r="N132" s="815"/>
      <c r="O132" s="815"/>
      <c r="P132" s="815"/>
      <c r="Q132" s="815"/>
      <c r="R132" s="815"/>
      <c r="S132" s="815"/>
      <c r="T132" s="815"/>
      <c r="U132" s="815"/>
      <c r="V132" s="815"/>
      <c r="W132" s="815"/>
      <c r="X132" s="815"/>
      <c r="Y132" s="815"/>
      <c r="Z132" s="815"/>
      <c r="AA132" s="815"/>
      <c r="AB132" s="815"/>
      <c r="AC132" s="815"/>
      <c r="AD132" s="815"/>
      <c r="AE132" s="815"/>
      <c r="AF132" s="815"/>
      <c r="AG132" s="815"/>
      <c r="AH132" s="815"/>
      <c r="AI132" s="815"/>
      <c r="AJ132" s="815"/>
      <c r="AK132" s="815"/>
      <c r="AL132" s="815"/>
      <c r="AM132" s="815"/>
      <c r="AN132" s="815"/>
      <c r="AO132" s="815"/>
      <c r="AP132" s="815"/>
      <c r="AQ132" s="815"/>
      <c r="AR132" s="815"/>
      <c r="AS132" s="815"/>
      <c r="AT132" s="815"/>
      <c r="AU132" s="815"/>
      <c r="AV132" s="815"/>
      <c r="AW132" s="815"/>
      <c r="AX132" s="815"/>
      <c r="AY132" s="815"/>
      <c r="AZ132" s="815"/>
      <c r="BA132" s="815"/>
      <c r="BB132" s="815"/>
      <c r="BC132" s="815"/>
      <c r="BD132" s="815"/>
      <c r="BE132" s="815"/>
      <c r="BF132" s="815"/>
      <c r="BG132" s="815"/>
      <c r="BH132" s="815"/>
      <c r="BI132" s="815"/>
      <c r="BJ132" s="796"/>
      <c r="BK132" s="796"/>
      <c r="BL132" s="535"/>
      <c r="BM132" s="535"/>
      <c r="BN132" s="535"/>
      <c r="BO132" s="523"/>
      <c r="BP132" s="535"/>
      <c r="BQ132" s="535"/>
      <c r="BR132" s="535"/>
      <c r="BS132" s="535"/>
      <c r="BT132" s="535"/>
      <c r="BU132" s="535"/>
      <c r="BV132" s="535"/>
      <c r="BW132" s="535"/>
      <c r="BX132" s="535"/>
      <c r="BY132" s="535"/>
      <c r="BZ132" s="535"/>
      <c r="CA132" s="535"/>
    </row>
    <row r="133" spans="2:79" ht="12.75">
      <c r="B133" s="796"/>
      <c r="C133" s="796"/>
      <c r="D133" s="796"/>
      <c r="E133" s="796"/>
      <c r="F133" s="796"/>
      <c r="G133" s="796"/>
      <c r="H133" s="796"/>
      <c r="I133" s="796"/>
      <c r="J133" s="796"/>
      <c r="K133" s="796"/>
      <c r="L133" s="796"/>
      <c r="M133" s="796"/>
      <c r="N133" s="796"/>
      <c r="O133" s="796"/>
      <c r="P133" s="796"/>
      <c r="Q133" s="796"/>
      <c r="R133" s="796"/>
      <c r="S133" s="796"/>
      <c r="T133" s="796"/>
      <c r="U133" s="796"/>
      <c r="V133" s="796"/>
      <c r="W133" s="796"/>
      <c r="X133" s="796"/>
      <c r="Y133" s="796"/>
      <c r="Z133" s="796"/>
      <c r="AA133" s="796"/>
      <c r="AB133" s="796"/>
      <c r="AC133" s="796"/>
      <c r="AD133" s="796"/>
      <c r="AE133" s="796"/>
      <c r="AF133" s="796"/>
      <c r="AG133" s="796"/>
      <c r="AH133" s="796"/>
      <c r="AI133" s="796"/>
      <c r="AJ133" s="796"/>
      <c r="AK133" s="796"/>
      <c r="AL133" s="796"/>
      <c r="AM133" s="796"/>
      <c r="AN133" s="796"/>
      <c r="AO133" s="796"/>
      <c r="AP133" s="796"/>
      <c r="AQ133" s="796"/>
      <c r="AR133" s="796"/>
      <c r="AS133" s="796"/>
      <c r="AT133" s="796"/>
      <c r="AU133" s="796"/>
      <c r="AV133" s="796"/>
      <c r="AW133" s="796"/>
      <c r="AX133" s="796"/>
      <c r="AY133" s="796"/>
      <c r="AZ133" s="796"/>
      <c r="BA133" s="796"/>
      <c r="BB133" s="796"/>
      <c r="BC133" s="796"/>
      <c r="BD133" s="796"/>
      <c r="BE133" s="796"/>
      <c r="BF133" s="796"/>
      <c r="BG133" s="796"/>
      <c r="BH133" s="796"/>
      <c r="BI133" s="796"/>
      <c r="BJ133" s="796"/>
      <c r="BK133" s="796"/>
      <c r="BL133" s="523"/>
      <c r="BM133" s="523"/>
      <c r="BN133" s="535"/>
      <c r="BO133" s="523"/>
      <c r="BP133" s="535"/>
      <c r="BQ133" s="535"/>
      <c r="BR133" s="535"/>
      <c r="BS133" s="535"/>
      <c r="BT133" s="535"/>
      <c r="BU133" s="535"/>
      <c r="BV133" s="535"/>
      <c r="BW133" s="535"/>
      <c r="BX133" s="535"/>
      <c r="BY133" s="535"/>
      <c r="BZ133" s="535"/>
      <c r="CA133" s="535"/>
    </row>
    <row r="134" spans="2:79" ht="12.75" customHeight="1">
      <c r="B134" s="796"/>
      <c r="C134" s="796"/>
      <c r="D134" s="796"/>
      <c r="E134" s="796"/>
      <c r="F134" s="796"/>
      <c r="G134" s="796"/>
      <c r="H134" s="796"/>
      <c r="I134" s="796"/>
      <c r="J134" s="796"/>
      <c r="K134" s="796"/>
      <c r="L134" s="796"/>
      <c r="M134" s="796"/>
      <c r="N134" s="796"/>
      <c r="O134" s="796"/>
      <c r="P134" s="796"/>
      <c r="Q134" s="796"/>
      <c r="R134" s="796"/>
      <c r="S134" s="796"/>
      <c r="T134" s="796"/>
      <c r="U134" s="796"/>
      <c r="V134" s="796"/>
      <c r="W134" s="796"/>
      <c r="X134" s="796"/>
      <c r="Y134" s="796"/>
      <c r="Z134" s="796"/>
      <c r="AA134" s="796"/>
      <c r="AB134" s="796"/>
      <c r="AC134" s="796"/>
      <c r="AD134" s="796"/>
      <c r="AE134" s="796"/>
      <c r="AF134" s="796"/>
      <c r="AG134" s="796"/>
      <c r="AH134" s="796"/>
      <c r="AI134" s="796"/>
      <c r="AJ134" s="796"/>
      <c r="AK134" s="796"/>
      <c r="AL134" s="796"/>
      <c r="AM134" s="796"/>
      <c r="AN134" s="796"/>
      <c r="AO134" s="796"/>
      <c r="AP134" s="796"/>
      <c r="AQ134" s="796"/>
      <c r="AR134" s="796"/>
      <c r="AS134" s="796"/>
      <c r="AT134" s="796"/>
      <c r="AU134" s="796"/>
      <c r="AV134" s="796"/>
      <c r="AW134" s="796"/>
      <c r="AX134" s="796"/>
      <c r="AY134" s="796"/>
      <c r="AZ134" s="796"/>
      <c r="BA134" s="796"/>
      <c r="BB134" s="796"/>
      <c r="BC134" s="796"/>
      <c r="BD134" s="796"/>
      <c r="BE134" s="796"/>
      <c r="BF134" s="796"/>
      <c r="BG134" s="796"/>
      <c r="BH134" s="796"/>
      <c r="BI134" s="796"/>
      <c r="BJ134" s="796"/>
      <c r="BK134" s="796"/>
      <c r="BL134" s="523"/>
      <c r="BM134" s="523"/>
      <c r="BN134" s="535"/>
      <c r="BO134" s="523"/>
      <c r="BP134" s="535"/>
      <c r="BQ134" s="535"/>
      <c r="BR134" s="535"/>
      <c r="BS134" s="535"/>
      <c r="BT134" s="535"/>
      <c r="BU134" s="535"/>
      <c r="BV134" s="535"/>
      <c r="BW134" s="535"/>
      <c r="BX134" s="535"/>
      <c r="BY134" s="535"/>
      <c r="BZ134" s="523"/>
      <c r="CA134" s="535"/>
    </row>
    <row r="135" spans="2:79" ht="13.5" customHeight="1">
      <c r="B135" s="796"/>
      <c r="C135" s="796"/>
      <c r="D135" s="796"/>
      <c r="E135" s="796"/>
      <c r="F135" s="796"/>
      <c r="G135" s="796"/>
      <c r="H135" s="796"/>
      <c r="I135" s="796"/>
      <c r="J135" s="796"/>
      <c r="K135" s="796"/>
      <c r="L135" s="796"/>
      <c r="M135" s="796"/>
      <c r="N135" s="796"/>
      <c r="O135" s="796"/>
      <c r="P135" s="796"/>
      <c r="Q135" s="796"/>
      <c r="R135" s="796"/>
      <c r="S135" s="796"/>
      <c r="T135" s="796"/>
      <c r="U135" s="796"/>
      <c r="V135" s="796"/>
      <c r="W135" s="796"/>
      <c r="X135" s="796"/>
      <c r="Y135" s="796"/>
      <c r="Z135" s="796"/>
      <c r="AA135" s="796"/>
      <c r="AB135" s="796"/>
      <c r="AC135" s="796"/>
      <c r="AD135" s="796"/>
      <c r="AE135" s="796"/>
      <c r="AF135" s="796"/>
      <c r="AG135" s="796"/>
      <c r="AH135" s="796"/>
      <c r="AI135" s="796"/>
      <c r="AJ135" s="796"/>
      <c r="AK135" s="796"/>
      <c r="AL135" s="817"/>
      <c r="AM135" s="817"/>
      <c r="AN135" s="817"/>
      <c r="AO135" s="817"/>
      <c r="AP135" s="817"/>
      <c r="AQ135" s="817"/>
      <c r="AR135" s="817"/>
      <c r="AS135" s="817"/>
      <c r="AT135" s="817"/>
      <c r="AU135" s="817"/>
      <c r="AV135" s="817"/>
      <c r="AW135" s="817"/>
      <c r="AX135" s="817"/>
      <c r="AY135" s="817"/>
      <c r="AZ135" s="817"/>
      <c r="BA135" s="817"/>
      <c r="BB135" s="817"/>
      <c r="BC135" s="817"/>
      <c r="BD135" s="796"/>
      <c r="BE135" s="796"/>
      <c r="BF135" s="796"/>
      <c r="BG135" s="796"/>
      <c r="BH135" s="796"/>
      <c r="BI135" s="796"/>
      <c r="BJ135" s="796"/>
      <c r="BK135" s="796"/>
      <c r="BL135" s="523"/>
      <c r="BM135" s="523"/>
      <c r="BN135" s="535"/>
      <c r="BO135" s="523"/>
      <c r="BP135" s="535"/>
      <c r="BQ135" s="535"/>
      <c r="BR135" s="535"/>
      <c r="BS135" s="535"/>
      <c r="BT135" s="535"/>
      <c r="BU135" s="535"/>
      <c r="BV135" s="535"/>
      <c r="BW135" s="535"/>
      <c r="BX135" s="535"/>
      <c r="BY135" s="535"/>
      <c r="BZ135" s="523"/>
      <c r="CA135" s="535"/>
    </row>
    <row r="136" spans="2:79" ht="12.75" customHeight="1">
      <c r="B136" s="796"/>
      <c r="C136" s="796"/>
      <c r="D136" s="796"/>
      <c r="E136" s="796"/>
      <c r="F136" s="796"/>
      <c r="G136" s="796"/>
      <c r="H136" s="796"/>
      <c r="I136" s="796"/>
      <c r="J136" s="796"/>
      <c r="K136" s="796"/>
      <c r="L136" s="796"/>
      <c r="M136" s="796"/>
      <c r="N136" s="796"/>
      <c r="O136" s="796"/>
      <c r="P136" s="796"/>
      <c r="Q136" s="796"/>
      <c r="R136" s="796"/>
      <c r="S136" s="796"/>
      <c r="T136" s="796"/>
      <c r="U136" s="796"/>
      <c r="V136" s="796"/>
      <c r="W136" s="796"/>
      <c r="X136" s="796"/>
      <c r="Y136" s="796"/>
      <c r="Z136" s="796"/>
      <c r="AA136" s="796"/>
      <c r="AB136" s="796"/>
      <c r="AC136" s="796"/>
      <c r="AD136" s="796"/>
      <c r="AE136" s="796"/>
      <c r="AF136" s="796"/>
      <c r="AG136" s="796"/>
      <c r="AH136" s="796"/>
      <c r="AI136" s="796"/>
      <c r="AJ136" s="796"/>
      <c r="AK136" s="796"/>
      <c r="AL136" s="817"/>
      <c r="AM136" s="817"/>
      <c r="AN136" s="817"/>
      <c r="AO136" s="817"/>
      <c r="AP136" s="817"/>
      <c r="AQ136" s="817"/>
      <c r="AR136" s="817"/>
      <c r="AS136" s="817"/>
      <c r="AT136" s="817"/>
      <c r="AU136" s="817"/>
      <c r="AV136" s="817"/>
      <c r="AW136" s="817"/>
      <c r="AX136" s="817"/>
      <c r="AY136" s="817"/>
      <c r="AZ136" s="817"/>
      <c r="BA136" s="817"/>
      <c r="BB136" s="817"/>
      <c r="BC136" s="817"/>
      <c r="BD136" s="796"/>
      <c r="BE136" s="796"/>
      <c r="BF136" s="796"/>
      <c r="BG136" s="796"/>
      <c r="BH136" s="796"/>
      <c r="BI136" s="796"/>
      <c r="BJ136" s="796"/>
      <c r="BK136" s="796"/>
      <c r="BL136" s="535"/>
      <c r="BM136" s="535"/>
      <c r="BN136" s="535"/>
      <c r="BO136" s="535"/>
      <c r="BP136" s="535"/>
      <c r="BQ136" s="535"/>
      <c r="BR136" s="535"/>
      <c r="BS136" s="535"/>
      <c r="BT136" s="535"/>
      <c r="BU136" s="535"/>
      <c r="BV136" s="535"/>
      <c r="BW136" s="535"/>
      <c r="BX136" s="535"/>
      <c r="BY136" s="535"/>
      <c r="BZ136" s="535"/>
      <c r="CA136" s="535"/>
    </row>
    <row r="137" spans="2:79" ht="12.75" customHeight="1">
      <c r="B137" s="796"/>
      <c r="C137" s="796"/>
      <c r="D137" s="796"/>
      <c r="E137" s="796"/>
      <c r="F137" s="796"/>
      <c r="G137" s="796"/>
      <c r="H137" s="796"/>
      <c r="I137" s="796"/>
      <c r="J137" s="796"/>
      <c r="K137" s="796"/>
      <c r="L137" s="796"/>
      <c r="M137" s="796"/>
      <c r="N137" s="796"/>
      <c r="O137" s="796"/>
      <c r="P137" s="796"/>
      <c r="Q137" s="796"/>
      <c r="R137" s="796"/>
      <c r="S137" s="796"/>
      <c r="T137" s="796"/>
      <c r="U137" s="796"/>
      <c r="V137" s="796"/>
      <c r="W137" s="796"/>
      <c r="X137" s="796"/>
      <c r="Y137" s="796"/>
      <c r="Z137" s="796"/>
      <c r="AA137" s="796"/>
      <c r="AB137" s="796"/>
      <c r="AC137" s="796"/>
      <c r="AD137" s="796"/>
      <c r="AE137" s="796"/>
      <c r="AF137" s="796"/>
      <c r="AG137" s="796"/>
      <c r="AH137" s="796"/>
      <c r="AI137" s="796"/>
      <c r="AJ137" s="796"/>
      <c r="AK137" s="796"/>
      <c r="AL137" s="817"/>
      <c r="AM137" s="817"/>
      <c r="AN137" s="817"/>
      <c r="AO137" s="817"/>
      <c r="AP137" s="817"/>
      <c r="AQ137" s="817"/>
      <c r="AR137" s="817"/>
      <c r="AS137" s="817"/>
      <c r="AT137" s="817"/>
      <c r="AU137" s="817"/>
      <c r="AV137" s="817"/>
      <c r="AW137" s="817"/>
      <c r="AX137" s="817"/>
      <c r="AY137" s="817"/>
      <c r="AZ137" s="817"/>
      <c r="BA137" s="817"/>
      <c r="BB137" s="817"/>
      <c r="BC137" s="817"/>
      <c r="BD137" s="796"/>
      <c r="BE137" s="796"/>
      <c r="BF137" s="796"/>
      <c r="BG137" s="796"/>
      <c r="BH137" s="796"/>
      <c r="BI137" s="796"/>
      <c r="BJ137" s="796"/>
      <c r="BK137" s="796"/>
      <c r="BL137" s="535"/>
      <c r="BM137" s="535"/>
      <c r="BN137" s="535"/>
      <c r="BO137" s="535"/>
      <c r="BP137" s="535"/>
      <c r="BQ137" s="535"/>
      <c r="BR137" s="535"/>
      <c r="BS137" s="535"/>
      <c r="BT137" s="535"/>
      <c r="BU137" s="535"/>
      <c r="BV137" s="535"/>
      <c r="BW137" s="535"/>
      <c r="BX137" s="535"/>
      <c r="BY137" s="535"/>
      <c r="BZ137" s="535"/>
      <c r="CA137" s="535"/>
    </row>
    <row r="138" spans="2:79" ht="12.75">
      <c r="B138" s="796"/>
      <c r="C138" s="796"/>
      <c r="D138" s="796"/>
      <c r="E138" s="796"/>
      <c r="F138" s="796"/>
      <c r="G138" s="796"/>
      <c r="H138" s="796"/>
      <c r="I138" s="796"/>
      <c r="J138" s="796"/>
      <c r="K138" s="796"/>
      <c r="L138" s="796"/>
      <c r="M138" s="796"/>
      <c r="N138" s="796"/>
      <c r="O138" s="796"/>
      <c r="P138" s="796"/>
      <c r="Q138" s="796"/>
      <c r="R138" s="796"/>
      <c r="S138" s="796"/>
      <c r="T138" s="796"/>
      <c r="U138" s="796"/>
      <c r="V138" s="796"/>
      <c r="W138" s="796"/>
      <c r="X138" s="796"/>
      <c r="Y138" s="796"/>
      <c r="Z138" s="796"/>
      <c r="AA138" s="796"/>
      <c r="AB138" s="796"/>
      <c r="AC138" s="796"/>
      <c r="AD138" s="796"/>
      <c r="AE138" s="796"/>
      <c r="AF138" s="796"/>
      <c r="AG138" s="796"/>
      <c r="AH138" s="796"/>
      <c r="AI138" s="796"/>
      <c r="AJ138" s="796"/>
      <c r="AK138" s="796"/>
      <c r="AL138" s="796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796"/>
      <c r="BJ138" s="796"/>
      <c r="BK138" s="796"/>
      <c r="BL138" s="535"/>
      <c r="BM138" s="535"/>
      <c r="BN138" s="535"/>
      <c r="BO138" s="535"/>
      <c r="BP138" s="535"/>
      <c r="BQ138" s="535"/>
      <c r="BR138" s="535"/>
      <c r="BS138" s="535"/>
      <c r="BT138" s="535"/>
      <c r="BU138" s="535"/>
      <c r="BV138" s="535"/>
      <c r="BW138" s="535"/>
      <c r="BX138" s="535"/>
      <c r="BY138" s="535"/>
      <c r="BZ138" s="535"/>
      <c r="CA138" s="535"/>
    </row>
    <row r="139" spans="2:79" ht="12.75">
      <c r="B139" s="796"/>
      <c r="C139" s="796"/>
      <c r="D139" s="796"/>
      <c r="E139" s="796"/>
      <c r="F139" s="796"/>
      <c r="G139" s="796"/>
      <c r="H139" s="796"/>
      <c r="I139" s="796"/>
      <c r="J139" s="796"/>
      <c r="K139" s="796"/>
      <c r="L139" s="796"/>
      <c r="M139" s="796"/>
      <c r="N139" s="796"/>
      <c r="O139" s="796"/>
      <c r="P139" s="796"/>
      <c r="Q139" s="796"/>
      <c r="R139" s="796"/>
      <c r="S139" s="796"/>
      <c r="T139" s="796"/>
      <c r="U139" s="796"/>
      <c r="V139" s="796"/>
      <c r="W139" s="796"/>
      <c r="X139" s="796"/>
      <c r="Y139" s="796"/>
      <c r="Z139" s="796"/>
      <c r="AA139" s="796"/>
      <c r="AB139" s="796"/>
      <c r="AC139" s="796"/>
      <c r="AD139" s="796"/>
      <c r="AE139" s="796"/>
      <c r="AF139" s="796"/>
      <c r="AG139" s="796"/>
      <c r="AH139" s="796"/>
      <c r="AI139" s="796"/>
      <c r="AJ139" s="796"/>
      <c r="AK139" s="796"/>
      <c r="AL139" s="796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796"/>
      <c r="BJ139" s="796"/>
      <c r="BK139" s="796"/>
      <c r="BL139" s="535"/>
      <c r="BM139" s="535"/>
      <c r="BN139" s="523"/>
      <c r="BO139" s="523"/>
      <c r="BP139" s="535"/>
      <c r="BQ139" s="535"/>
      <c r="BR139" s="535"/>
      <c r="BS139" s="535"/>
      <c r="BT139" s="523"/>
      <c r="BU139" s="535"/>
      <c r="BV139" s="535"/>
      <c r="BW139" s="535"/>
      <c r="BX139" s="535"/>
      <c r="BY139" s="535"/>
      <c r="BZ139" s="523"/>
      <c r="CA139" s="535"/>
    </row>
    <row r="140" spans="2:79" ht="12.75">
      <c r="B140" s="796"/>
      <c r="C140" s="796"/>
      <c r="D140" s="796"/>
      <c r="E140" s="796"/>
      <c r="F140" s="796"/>
      <c r="G140" s="796"/>
      <c r="H140" s="796"/>
      <c r="I140" s="796"/>
      <c r="J140" s="796"/>
      <c r="K140" s="796"/>
      <c r="L140" s="796"/>
      <c r="M140" s="796"/>
      <c r="N140" s="796"/>
      <c r="O140" s="796"/>
      <c r="P140" s="796"/>
      <c r="Q140" s="796"/>
      <c r="R140" s="796"/>
      <c r="S140" s="796"/>
      <c r="T140" s="796"/>
      <c r="U140" s="796"/>
      <c r="V140" s="796"/>
      <c r="W140" s="796"/>
      <c r="X140" s="796"/>
      <c r="Y140" s="796"/>
      <c r="Z140" s="796"/>
      <c r="AA140" s="796"/>
      <c r="AB140" s="796"/>
      <c r="AC140" s="796"/>
      <c r="AD140" s="796"/>
      <c r="AE140" s="796"/>
      <c r="AF140" s="796"/>
      <c r="AG140" s="796"/>
      <c r="AH140" s="796"/>
      <c r="AI140" s="796"/>
      <c r="AJ140" s="796"/>
      <c r="AK140" s="796"/>
      <c r="AL140" s="796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796"/>
      <c r="BJ140" s="796"/>
      <c r="BK140" s="796"/>
      <c r="BL140" s="535"/>
      <c r="BM140" s="535"/>
      <c r="BN140" s="535"/>
      <c r="BO140" s="535"/>
      <c r="BP140" s="535"/>
      <c r="BQ140" s="535"/>
      <c r="BR140" s="535"/>
      <c r="BS140" s="535"/>
      <c r="BT140" s="523"/>
      <c r="BU140" s="535"/>
      <c r="BV140" s="535"/>
      <c r="BW140" s="535"/>
      <c r="BX140" s="535"/>
      <c r="BY140" s="535"/>
      <c r="BZ140" s="523"/>
      <c r="CA140" s="535"/>
    </row>
    <row r="141" spans="2:79" ht="12.75">
      <c r="B141" s="796"/>
      <c r="C141" s="796"/>
      <c r="D141" s="796"/>
      <c r="E141" s="796"/>
      <c r="F141" s="796"/>
      <c r="G141" s="796"/>
      <c r="H141" s="796"/>
      <c r="I141" s="796"/>
      <c r="J141" s="796"/>
      <c r="K141" s="796"/>
      <c r="L141" s="796"/>
      <c r="M141" s="796"/>
      <c r="N141" s="796"/>
      <c r="O141" s="796"/>
      <c r="P141" s="796"/>
      <c r="Q141" s="796"/>
      <c r="R141" s="796"/>
      <c r="S141" s="796"/>
      <c r="T141" s="796"/>
      <c r="U141" s="796"/>
      <c r="V141" s="796"/>
      <c r="W141" s="796"/>
      <c r="X141" s="796"/>
      <c r="Y141" s="796"/>
      <c r="Z141" s="796"/>
      <c r="AA141" s="796"/>
      <c r="AB141" s="796"/>
      <c r="AC141" s="796"/>
      <c r="AD141" s="796"/>
      <c r="AE141" s="796"/>
      <c r="AF141" s="796"/>
      <c r="AG141" s="796"/>
      <c r="AH141" s="796"/>
      <c r="AI141" s="796"/>
      <c r="AJ141" s="796"/>
      <c r="AK141" s="796"/>
      <c r="AL141" s="796"/>
      <c r="AM141" s="796"/>
      <c r="AN141" s="796"/>
      <c r="AO141" s="796"/>
      <c r="AP141" s="796"/>
      <c r="AQ141" s="796"/>
      <c r="AR141" s="796"/>
      <c r="AS141" s="796"/>
      <c r="AT141" s="796"/>
      <c r="AU141" s="796"/>
      <c r="AV141" s="796"/>
      <c r="AW141" s="796"/>
      <c r="AX141" s="796"/>
      <c r="AY141" s="796"/>
      <c r="AZ141" s="796"/>
      <c r="BA141" s="796"/>
      <c r="BB141" s="796"/>
      <c r="BC141" s="796"/>
      <c r="BD141" s="796"/>
      <c r="BE141" s="796"/>
      <c r="BF141" s="796"/>
      <c r="BG141" s="796"/>
      <c r="BH141" s="796"/>
      <c r="BI141" s="796"/>
      <c r="BJ141" s="796"/>
      <c r="BK141" s="796"/>
      <c r="BL141" s="535"/>
      <c r="BM141" s="535"/>
      <c r="BN141" s="535"/>
      <c r="BO141" s="535"/>
      <c r="BP141" s="535"/>
      <c r="BQ141" s="535"/>
      <c r="BR141" s="535"/>
      <c r="BS141" s="535"/>
      <c r="BT141" s="523"/>
      <c r="BU141" s="535"/>
      <c r="BV141" s="535"/>
      <c r="BW141" s="535"/>
      <c r="BX141" s="535"/>
      <c r="BY141" s="535"/>
      <c r="BZ141" s="523"/>
      <c r="CA141" s="535"/>
    </row>
    <row r="142" spans="2:90" ht="12.75">
      <c r="B142" s="796"/>
      <c r="C142" s="796"/>
      <c r="D142" s="796"/>
      <c r="E142" s="796"/>
      <c r="F142" s="796"/>
      <c r="G142" s="796"/>
      <c r="H142" s="796"/>
      <c r="I142" s="796"/>
      <c r="J142" s="796"/>
      <c r="K142" s="796"/>
      <c r="L142" s="796"/>
      <c r="M142" s="796"/>
      <c r="N142" s="796"/>
      <c r="O142" s="796"/>
      <c r="P142" s="796"/>
      <c r="Q142" s="796"/>
      <c r="R142" s="796"/>
      <c r="S142" s="796"/>
      <c r="T142" s="796"/>
      <c r="U142" s="796"/>
      <c r="V142" s="796"/>
      <c r="W142" s="796"/>
      <c r="X142" s="796"/>
      <c r="Y142" s="796"/>
      <c r="Z142" s="796"/>
      <c r="AA142" s="796"/>
      <c r="AB142" s="796"/>
      <c r="AC142" s="796"/>
      <c r="AD142" s="796"/>
      <c r="AE142" s="796"/>
      <c r="AF142" s="796"/>
      <c r="AG142" s="796"/>
      <c r="AH142" s="796"/>
      <c r="AI142" s="796"/>
      <c r="AJ142" s="796"/>
      <c r="AK142" s="796"/>
      <c r="AL142" s="796"/>
      <c r="AM142" s="796"/>
      <c r="AN142" s="796"/>
      <c r="AO142" s="796"/>
      <c r="AP142" s="796"/>
      <c r="AQ142" s="796"/>
      <c r="AR142" s="796"/>
      <c r="AS142" s="796"/>
      <c r="AT142" s="796"/>
      <c r="AU142" s="796"/>
      <c r="AV142" s="796"/>
      <c r="AW142" s="796"/>
      <c r="AX142" s="796"/>
      <c r="AY142" s="796"/>
      <c r="AZ142" s="796"/>
      <c r="BA142" s="796"/>
      <c r="BB142" s="796"/>
      <c r="BC142" s="796"/>
      <c r="BD142" s="796"/>
      <c r="BE142" s="796"/>
      <c r="BF142" s="796"/>
      <c r="BG142" s="796"/>
      <c r="BH142" s="796"/>
      <c r="BI142" s="796"/>
      <c r="BJ142" s="796"/>
      <c r="BK142" s="796"/>
      <c r="BL142" s="535"/>
      <c r="BM142" s="535"/>
      <c r="BN142" s="535"/>
      <c r="BO142" s="535"/>
      <c r="BP142" s="535"/>
      <c r="BQ142" s="535"/>
      <c r="BR142" s="535"/>
      <c r="BS142" s="535"/>
      <c r="BT142" s="523"/>
      <c r="BU142" s="535"/>
      <c r="BV142" s="535"/>
      <c r="BW142" s="535"/>
      <c r="BX142" s="535"/>
      <c r="BY142" s="535"/>
      <c r="BZ142" s="523"/>
      <c r="CA142" s="535"/>
      <c r="CE142" s="52"/>
      <c r="CF142" s="52"/>
      <c r="CG142" s="52"/>
      <c r="CH142" s="52"/>
      <c r="CI142" s="52"/>
      <c r="CJ142" s="52"/>
      <c r="CK142" s="52"/>
      <c r="CL142" s="52"/>
    </row>
    <row r="143" spans="2:90" ht="12.75">
      <c r="B143" s="796"/>
      <c r="C143" s="796"/>
      <c r="D143" s="796"/>
      <c r="E143" s="796"/>
      <c r="F143" s="796"/>
      <c r="G143" s="796"/>
      <c r="H143" s="796"/>
      <c r="I143" s="796"/>
      <c r="J143" s="796"/>
      <c r="K143" s="796"/>
      <c r="L143" s="796"/>
      <c r="M143" s="796"/>
      <c r="N143" s="796"/>
      <c r="O143" s="796"/>
      <c r="P143" s="796"/>
      <c r="Q143" s="796"/>
      <c r="R143" s="796"/>
      <c r="S143" s="796"/>
      <c r="T143" s="796"/>
      <c r="U143" s="796"/>
      <c r="V143" s="796"/>
      <c r="W143" s="796"/>
      <c r="X143" s="796"/>
      <c r="Y143" s="796"/>
      <c r="Z143" s="796"/>
      <c r="AA143" s="796"/>
      <c r="AB143" s="796"/>
      <c r="AC143" s="796"/>
      <c r="AD143" s="796"/>
      <c r="AE143" s="796"/>
      <c r="AF143" s="796"/>
      <c r="AG143" s="796"/>
      <c r="AH143" s="796"/>
      <c r="AI143" s="796"/>
      <c r="AJ143" s="796"/>
      <c r="AK143" s="796"/>
      <c r="AL143" s="796"/>
      <c r="AM143" s="796"/>
      <c r="AN143" s="796"/>
      <c r="AO143" s="796"/>
      <c r="AP143" s="796"/>
      <c r="AQ143" s="796"/>
      <c r="AR143" s="796"/>
      <c r="AS143" s="796"/>
      <c r="AT143" s="796"/>
      <c r="AU143" s="796"/>
      <c r="AV143" s="796"/>
      <c r="AW143" s="796"/>
      <c r="AX143" s="796"/>
      <c r="AY143" s="796"/>
      <c r="AZ143" s="796"/>
      <c r="BA143" s="796"/>
      <c r="BB143" s="796"/>
      <c r="BC143" s="796"/>
      <c r="BD143" s="796"/>
      <c r="BE143" s="796"/>
      <c r="BF143" s="796"/>
      <c r="BG143" s="796"/>
      <c r="BH143" s="796"/>
      <c r="BI143" s="796"/>
      <c r="BJ143" s="796"/>
      <c r="BK143" s="796"/>
      <c r="BL143" s="535"/>
      <c r="BM143" s="535"/>
      <c r="BN143" s="523"/>
      <c r="BO143" s="523"/>
      <c r="BP143" s="523"/>
      <c r="BQ143" s="523"/>
      <c r="BR143" s="523"/>
      <c r="BS143" s="523"/>
      <c r="BT143" s="523"/>
      <c r="BU143" s="535"/>
      <c r="BV143" s="535"/>
      <c r="BW143" s="535"/>
      <c r="BX143" s="535"/>
      <c r="BY143" s="535"/>
      <c r="BZ143" s="523"/>
      <c r="CA143" s="535"/>
      <c r="CE143" s="52"/>
      <c r="CF143" s="52"/>
      <c r="CG143" s="52"/>
      <c r="CH143" s="52"/>
      <c r="CI143" s="52"/>
      <c r="CJ143" s="52"/>
      <c r="CK143" s="52"/>
      <c r="CL143" s="52"/>
    </row>
    <row r="144" spans="2:90" ht="12.75">
      <c r="B144" s="523"/>
      <c r="C144" s="796"/>
      <c r="D144" s="796"/>
      <c r="E144" s="796"/>
      <c r="F144" s="796"/>
      <c r="G144" s="796"/>
      <c r="H144" s="796"/>
      <c r="I144" s="796"/>
      <c r="J144" s="796"/>
      <c r="K144" s="796"/>
      <c r="L144" s="796"/>
      <c r="M144" s="796"/>
      <c r="N144" s="796"/>
      <c r="O144" s="796"/>
      <c r="P144" s="796"/>
      <c r="Q144" s="796"/>
      <c r="R144" s="796"/>
      <c r="S144" s="796"/>
      <c r="T144" s="796"/>
      <c r="U144" s="796"/>
      <c r="V144" s="796"/>
      <c r="W144" s="523"/>
      <c r="X144" s="542"/>
      <c r="Y144" s="796"/>
      <c r="Z144" s="796"/>
      <c r="AA144" s="796"/>
      <c r="AB144" s="796"/>
      <c r="AC144" s="796"/>
      <c r="AD144" s="796"/>
      <c r="AE144" s="796"/>
      <c r="AF144" s="796"/>
      <c r="AG144" s="796"/>
      <c r="AH144" s="796"/>
      <c r="AI144" s="796"/>
      <c r="AJ144" s="796"/>
      <c r="AK144" s="796"/>
      <c r="AL144" s="796"/>
      <c r="AM144" s="796"/>
      <c r="AN144" s="523"/>
      <c r="AO144" s="523"/>
      <c r="AP144" s="523"/>
      <c r="AQ144" s="523"/>
      <c r="AR144" s="523"/>
      <c r="AS144" s="796"/>
      <c r="AT144" s="796"/>
      <c r="AU144" s="796"/>
      <c r="AV144" s="796"/>
      <c r="AW144" s="796"/>
      <c r="AX144" s="796"/>
      <c r="AY144" s="796"/>
      <c r="AZ144" s="796"/>
      <c r="BA144" s="796"/>
      <c r="BB144" s="796"/>
      <c r="BC144" s="796"/>
      <c r="BD144" s="796"/>
      <c r="BE144" s="796"/>
      <c r="BF144" s="796"/>
      <c r="BG144" s="796"/>
      <c r="BH144" s="796"/>
      <c r="BI144" s="796"/>
      <c r="BJ144" s="796"/>
      <c r="BK144" s="796"/>
      <c r="BL144" s="535"/>
      <c r="BM144" s="535"/>
      <c r="BN144" s="523"/>
      <c r="BO144" s="523"/>
      <c r="BP144" s="523"/>
      <c r="BQ144" s="523"/>
      <c r="BR144" s="523"/>
      <c r="BS144" s="523"/>
      <c r="BT144" s="523"/>
      <c r="BU144" s="523"/>
      <c r="BV144" s="523"/>
      <c r="BW144" s="523"/>
      <c r="BX144" s="523"/>
      <c r="BY144" s="523"/>
      <c r="BZ144" s="523"/>
      <c r="CA144" s="535"/>
      <c r="CE144" s="52"/>
      <c r="CF144" s="52"/>
      <c r="CG144" s="52"/>
      <c r="CH144" s="52"/>
      <c r="CI144" s="52"/>
      <c r="CJ144" s="52"/>
      <c r="CK144" s="52"/>
      <c r="CL144" s="52"/>
    </row>
    <row r="145" spans="2:90" ht="12.75">
      <c r="B145" s="535"/>
      <c r="C145" s="535"/>
      <c r="D145" s="535"/>
      <c r="E145" s="535"/>
      <c r="F145" s="535"/>
      <c r="G145" s="535"/>
      <c r="H145" s="535"/>
      <c r="I145" s="535"/>
      <c r="J145" s="535"/>
      <c r="K145" s="535"/>
      <c r="L145" s="796"/>
      <c r="M145" s="796"/>
      <c r="N145" s="796"/>
      <c r="O145" s="796"/>
      <c r="P145" s="796"/>
      <c r="Q145" s="796"/>
      <c r="R145" s="796"/>
      <c r="S145" s="796"/>
      <c r="T145" s="796"/>
      <c r="U145" s="796"/>
      <c r="V145" s="796"/>
      <c r="W145" s="535"/>
      <c r="X145" s="529"/>
      <c r="Y145" s="529"/>
      <c r="Z145" s="796"/>
      <c r="AA145" s="796"/>
      <c r="AB145" s="796"/>
      <c r="AC145" s="796"/>
      <c r="AD145" s="796"/>
      <c r="AE145" s="796"/>
      <c r="AF145" s="796"/>
      <c r="AG145" s="796"/>
      <c r="AH145" s="796"/>
      <c r="AI145" s="796"/>
      <c r="AJ145" s="796"/>
      <c r="AK145" s="796"/>
      <c r="AL145" s="796"/>
      <c r="AM145" s="796"/>
      <c r="AN145" s="523"/>
      <c r="AO145" s="523"/>
      <c r="AP145" s="523"/>
      <c r="AQ145" s="523"/>
      <c r="AR145" s="523"/>
      <c r="AS145" s="796"/>
      <c r="AT145" s="796"/>
      <c r="AU145" s="796"/>
      <c r="AV145" s="796"/>
      <c r="AW145" s="796"/>
      <c r="AX145" s="796"/>
      <c r="AY145" s="796"/>
      <c r="AZ145" s="796"/>
      <c r="BA145" s="796"/>
      <c r="BB145" s="796"/>
      <c r="BC145" s="796"/>
      <c r="BD145" s="796"/>
      <c r="BE145" s="796"/>
      <c r="BF145" s="796"/>
      <c r="BG145" s="796"/>
      <c r="BH145" s="796"/>
      <c r="BI145" s="796"/>
      <c r="BJ145" s="796"/>
      <c r="BK145" s="796"/>
      <c r="BL145" s="535"/>
      <c r="BM145" s="535"/>
      <c r="BN145" s="535"/>
      <c r="BO145" s="535"/>
      <c r="BP145" s="535"/>
      <c r="BQ145" s="535"/>
      <c r="BR145" s="535"/>
      <c r="BS145" s="535"/>
      <c r="BT145" s="535"/>
      <c r="BU145" s="535"/>
      <c r="BV145" s="535"/>
      <c r="BW145" s="535"/>
      <c r="BX145" s="535"/>
      <c r="BY145" s="535"/>
      <c r="BZ145" s="523"/>
      <c r="CA145" s="535"/>
      <c r="CE145" s="52"/>
      <c r="CF145" s="52"/>
      <c r="CG145" s="52"/>
      <c r="CH145" s="52"/>
      <c r="CI145" s="52"/>
      <c r="CJ145" s="52"/>
      <c r="CK145" s="52"/>
      <c r="CL145" s="52"/>
    </row>
    <row r="146" spans="2:90" ht="12.75">
      <c r="B146" s="535"/>
      <c r="C146" s="535"/>
      <c r="D146" s="535"/>
      <c r="E146" s="535"/>
      <c r="F146" s="535"/>
      <c r="G146" s="535"/>
      <c r="H146" s="535"/>
      <c r="I146" s="535"/>
      <c r="J146" s="535"/>
      <c r="K146" s="535"/>
      <c r="L146" s="796"/>
      <c r="M146" s="796"/>
      <c r="N146" s="796"/>
      <c r="O146" s="796"/>
      <c r="P146" s="796"/>
      <c r="Q146" s="796"/>
      <c r="R146" s="796"/>
      <c r="S146" s="796"/>
      <c r="T146" s="796"/>
      <c r="U146" s="796"/>
      <c r="V146" s="796"/>
      <c r="W146" s="535"/>
      <c r="X146" s="524"/>
      <c r="Y146" s="524"/>
      <c r="Z146" s="796"/>
      <c r="AA146" s="796"/>
      <c r="AB146" s="796"/>
      <c r="AC146" s="796"/>
      <c r="AD146" s="796"/>
      <c r="AE146" s="796"/>
      <c r="AF146" s="796"/>
      <c r="AG146" s="796"/>
      <c r="AH146" s="796"/>
      <c r="AI146" s="796"/>
      <c r="AJ146" s="796"/>
      <c r="AK146" s="796"/>
      <c r="AL146" s="796"/>
      <c r="AM146" s="796"/>
      <c r="AN146" s="523"/>
      <c r="AO146" s="523"/>
      <c r="AP146" s="523"/>
      <c r="AQ146" s="523"/>
      <c r="AR146" s="523"/>
      <c r="AS146" s="796"/>
      <c r="AT146" s="796"/>
      <c r="AU146" s="796"/>
      <c r="AV146" s="796"/>
      <c r="AW146" s="796"/>
      <c r="AX146" s="796"/>
      <c r="AY146" s="796"/>
      <c r="AZ146" s="796"/>
      <c r="BA146" s="796"/>
      <c r="BB146" s="796"/>
      <c r="BC146" s="796"/>
      <c r="BD146" s="796"/>
      <c r="BE146" s="796"/>
      <c r="BF146" s="796"/>
      <c r="BG146" s="796"/>
      <c r="BH146" s="796"/>
      <c r="BI146" s="796"/>
      <c r="BJ146" s="796"/>
      <c r="BK146" s="796"/>
      <c r="BL146" s="535"/>
      <c r="BM146" s="535"/>
      <c r="BN146" s="535"/>
      <c r="BO146" s="535"/>
      <c r="BP146" s="535"/>
      <c r="BQ146" s="535"/>
      <c r="BR146" s="535"/>
      <c r="BS146" s="535"/>
      <c r="BT146" s="535"/>
      <c r="BU146" s="535"/>
      <c r="BV146" s="535"/>
      <c r="BW146" s="535"/>
      <c r="BX146" s="535"/>
      <c r="BY146" s="535"/>
      <c r="BZ146" s="523"/>
      <c r="CA146" s="535"/>
      <c r="CD146" s="52"/>
      <c r="CE146" s="52"/>
      <c r="CF146" s="52"/>
      <c r="CG146" s="52"/>
      <c r="CH146" s="52"/>
      <c r="CI146" s="52"/>
      <c r="CJ146" s="52"/>
      <c r="CK146" s="52"/>
      <c r="CL146" s="52"/>
    </row>
    <row r="147" spans="2:90" ht="12.75">
      <c r="B147" s="535"/>
      <c r="C147" s="535"/>
      <c r="D147" s="535"/>
      <c r="E147" s="535"/>
      <c r="F147" s="535"/>
      <c r="G147" s="535"/>
      <c r="H147" s="535"/>
      <c r="I147" s="535"/>
      <c r="J147" s="535"/>
      <c r="K147" s="535"/>
      <c r="L147" s="524"/>
      <c r="M147" s="524"/>
      <c r="N147" s="524"/>
      <c r="O147" s="796"/>
      <c r="P147" s="796"/>
      <c r="Q147" s="796"/>
      <c r="R147" s="796"/>
      <c r="S147" s="796"/>
      <c r="T147" s="796"/>
      <c r="U147" s="796"/>
      <c r="V147" s="796"/>
      <c r="W147" s="535"/>
      <c r="X147" s="524"/>
      <c r="Y147" s="524"/>
      <c r="Z147" s="796"/>
      <c r="AA147" s="796"/>
      <c r="AB147" s="796"/>
      <c r="AC147" s="796"/>
      <c r="AD147" s="796"/>
      <c r="AE147" s="796"/>
      <c r="AF147" s="796"/>
      <c r="AG147" s="796"/>
      <c r="AH147" s="796"/>
      <c r="AI147" s="796"/>
      <c r="AJ147" s="796"/>
      <c r="AK147" s="796"/>
      <c r="AL147" s="796"/>
      <c r="AM147" s="796"/>
      <c r="AN147" s="523"/>
      <c r="AO147" s="523"/>
      <c r="AP147" s="523"/>
      <c r="AQ147" s="523"/>
      <c r="AR147" s="523"/>
      <c r="AS147" s="796"/>
      <c r="AT147" s="796"/>
      <c r="AU147" s="796"/>
      <c r="AV147" s="796"/>
      <c r="AW147" s="796"/>
      <c r="AX147" s="796"/>
      <c r="AY147" s="796"/>
      <c r="AZ147" s="796"/>
      <c r="BA147" s="796"/>
      <c r="BB147" s="796"/>
      <c r="BC147" s="796"/>
      <c r="BD147" s="796"/>
      <c r="BE147" s="796"/>
      <c r="BF147" s="796"/>
      <c r="BG147" s="796"/>
      <c r="BH147" s="796"/>
      <c r="BI147" s="796"/>
      <c r="BJ147" s="796"/>
      <c r="BK147" s="796"/>
      <c r="BL147" s="535"/>
      <c r="BM147" s="535"/>
      <c r="BN147" s="535"/>
      <c r="BO147" s="535"/>
      <c r="BP147" s="535"/>
      <c r="BQ147" s="535"/>
      <c r="BR147" s="535"/>
      <c r="BS147" s="535"/>
      <c r="BT147" s="535"/>
      <c r="BU147" s="535"/>
      <c r="BV147" s="535"/>
      <c r="BW147" s="535"/>
      <c r="BX147" s="535"/>
      <c r="BY147" s="535"/>
      <c r="BZ147" s="523"/>
      <c r="CA147" s="535"/>
      <c r="CD147" s="52"/>
      <c r="CE147" s="52"/>
      <c r="CF147" s="52"/>
      <c r="CG147" s="52"/>
      <c r="CH147" s="52"/>
      <c r="CI147" s="52"/>
      <c r="CJ147" s="52"/>
      <c r="CK147" s="52"/>
      <c r="CL147" s="52"/>
    </row>
    <row r="148" spans="2:90" ht="12.75">
      <c r="B148" s="535"/>
      <c r="C148" s="535"/>
      <c r="D148" s="535"/>
      <c r="E148" s="535"/>
      <c r="F148" s="535"/>
      <c r="G148" s="535"/>
      <c r="H148" s="535"/>
      <c r="I148" s="535"/>
      <c r="J148" s="535"/>
      <c r="K148" s="535"/>
      <c r="L148" s="524"/>
      <c r="M148" s="524"/>
      <c r="N148" s="524"/>
      <c r="O148" s="796"/>
      <c r="P148" s="796"/>
      <c r="Q148" s="796"/>
      <c r="R148" s="796"/>
      <c r="S148" s="796"/>
      <c r="T148" s="796"/>
      <c r="U148" s="796"/>
      <c r="V148" s="796"/>
      <c r="W148" s="535"/>
      <c r="X148" s="524"/>
      <c r="Y148" s="524"/>
      <c r="Z148" s="796"/>
      <c r="AA148" s="796"/>
      <c r="AB148" s="796"/>
      <c r="AC148" s="796"/>
      <c r="AD148" s="796"/>
      <c r="AE148" s="796"/>
      <c r="AF148" s="796"/>
      <c r="AG148" s="796"/>
      <c r="AH148" s="796"/>
      <c r="AI148" s="796"/>
      <c r="AJ148" s="796"/>
      <c r="AK148" s="796"/>
      <c r="AL148" s="796"/>
      <c r="AM148" s="796"/>
      <c r="AN148" s="523"/>
      <c r="AO148" s="523"/>
      <c r="AP148" s="523"/>
      <c r="AQ148" s="523"/>
      <c r="AR148" s="523"/>
      <c r="AS148" s="796"/>
      <c r="AT148" s="796"/>
      <c r="AU148" s="796"/>
      <c r="AV148" s="796"/>
      <c r="AW148" s="796"/>
      <c r="AX148" s="796"/>
      <c r="AY148" s="796"/>
      <c r="AZ148" s="796"/>
      <c r="BA148" s="796"/>
      <c r="BB148" s="796"/>
      <c r="BC148" s="796"/>
      <c r="BD148" s="796"/>
      <c r="BE148" s="796"/>
      <c r="BF148" s="796"/>
      <c r="BG148" s="796"/>
      <c r="BH148" s="796"/>
      <c r="BI148" s="796"/>
      <c r="BJ148" s="796"/>
      <c r="BK148" s="796"/>
      <c r="BL148" s="535"/>
      <c r="BM148" s="535"/>
      <c r="BN148" s="535"/>
      <c r="BO148" s="535"/>
      <c r="BP148" s="535"/>
      <c r="BQ148" s="535"/>
      <c r="BR148" s="535"/>
      <c r="BS148" s="535"/>
      <c r="BT148" s="535"/>
      <c r="BU148" s="535"/>
      <c r="BV148" s="535"/>
      <c r="BW148" s="535"/>
      <c r="BX148" s="535"/>
      <c r="BY148" s="535"/>
      <c r="BZ148" s="523"/>
      <c r="CA148" s="535"/>
      <c r="CD148" s="52"/>
      <c r="CE148" s="52"/>
      <c r="CF148" s="52"/>
      <c r="CG148" s="52"/>
      <c r="CH148" s="52"/>
      <c r="CI148" s="52"/>
      <c r="CJ148" s="52"/>
      <c r="CK148" s="52"/>
      <c r="CL148" s="52"/>
    </row>
    <row r="149" spans="2:90" ht="12.75">
      <c r="B149" s="535"/>
      <c r="C149" s="535"/>
      <c r="D149" s="535"/>
      <c r="E149" s="535"/>
      <c r="F149" s="535"/>
      <c r="G149" s="535"/>
      <c r="H149" s="535"/>
      <c r="I149" s="535"/>
      <c r="J149" s="535"/>
      <c r="K149" s="535"/>
      <c r="L149" s="796"/>
      <c r="M149" s="796"/>
      <c r="N149" s="796"/>
      <c r="O149" s="796"/>
      <c r="P149" s="796"/>
      <c r="Q149" s="796"/>
      <c r="R149" s="796"/>
      <c r="S149" s="796"/>
      <c r="T149" s="796"/>
      <c r="U149" s="796"/>
      <c r="V149" s="796"/>
      <c r="W149" s="796"/>
      <c r="X149" s="796"/>
      <c r="Y149" s="796"/>
      <c r="Z149" s="796"/>
      <c r="AA149" s="796"/>
      <c r="AB149" s="796"/>
      <c r="AC149" s="796"/>
      <c r="AD149" s="796"/>
      <c r="AE149" s="796"/>
      <c r="AF149" s="796"/>
      <c r="AG149" s="796"/>
      <c r="AH149" s="796"/>
      <c r="AI149" s="796"/>
      <c r="AJ149" s="796"/>
      <c r="AK149" s="796"/>
      <c r="AL149" s="796"/>
      <c r="AM149" s="796"/>
      <c r="AN149" s="523"/>
      <c r="AO149" s="523"/>
      <c r="AP149" s="523"/>
      <c r="AQ149" s="523"/>
      <c r="AR149" s="523"/>
      <c r="AS149" s="796"/>
      <c r="AT149" s="796"/>
      <c r="AU149" s="796"/>
      <c r="AV149" s="796"/>
      <c r="AW149" s="796"/>
      <c r="AX149" s="796"/>
      <c r="AY149" s="796"/>
      <c r="AZ149" s="796"/>
      <c r="BA149" s="796"/>
      <c r="BB149" s="796"/>
      <c r="BC149" s="796"/>
      <c r="BD149" s="796"/>
      <c r="BE149" s="796"/>
      <c r="BF149" s="796"/>
      <c r="BG149" s="796"/>
      <c r="BH149" s="796"/>
      <c r="BI149" s="796"/>
      <c r="BJ149" s="796"/>
      <c r="BK149" s="796"/>
      <c r="BL149" s="535"/>
      <c r="BM149" s="535"/>
      <c r="BN149" s="535"/>
      <c r="BO149" s="535"/>
      <c r="BP149" s="535"/>
      <c r="BQ149" s="535"/>
      <c r="BR149" s="535"/>
      <c r="BS149" s="535"/>
      <c r="BT149" s="535"/>
      <c r="BU149" s="535"/>
      <c r="BV149" s="535"/>
      <c r="BW149" s="535"/>
      <c r="BX149" s="535"/>
      <c r="BY149" s="535"/>
      <c r="BZ149" s="523"/>
      <c r="CA149" s="535"/>
      <c r="CE149" s="52"/>
      <c r="CF149" s="52"/>
      <c r="CG149" s="52"/>
      <c r="CH149" s="52"/>
      <c r="CI149" s="52"/>
      <c r="CJ149" s="52"/>
      <c r="CK149" s="52"/>
      <c r="CL149" s="52"/>
    </row>
    <row r="150" spans="2:90" ht="12.75">
      <c r="B150" s="535"/>
      <c r="C150" s="535"/>
      <c r="D150" s="535"/>
      <c r="E150" s="535"/>
      <c r="F150" s="535"/>
      <c r="G150" s="535"/>
      <c r="H150" s="535"/>
      <c r="I150" s="535"/>
      <c r="J150" s="535"/>
      <c r="K150" s="535"/>
      <c r="L150" s="796"/>
      <c r="M150" s="796"/>
      <c r="N150" s="796"/>
      <c r="O150" s="796"/>
      <c r="P150" s="796"/>
      <c r="Q150" s="796"/>
      <c r="R150" s="796"/>
      <c r="S150" s="796"/>
      <c r="T150" s="796"/>
      <c r="U150" s="796"/>
      <c r="V150" s="796"/>
      <c r="W150" s="796"/>
      <c r="X150" s="796"/>
      <c r="Y150" s="796"/>
      <c r="Z150" s="796"/>
      <c r="AA150" s="796"/>
      <c r="AB150" s="796"/>
      <c r="AC150" s="796"/>
      <c r="AD150" s="796"/>
      <c r="AE150" s="796"/>
      <c r="AF150" s="796"/>
      <c r="AG150" s="796"/>
      <c r="AH150" s="796"/>
      <c r="AI150" s="796"/>
      <c r="AJ150" s="796"/>
      <c r="AK150" s="796"/>
      <c r="AL150" s="796"/>
      <c r="AM150" s="796"/>
      <c r="AN150" s="523"/>
      <c r="AO150" s="523"/>
      <c r="AP150" s="523"/>
      <c r="AQ150" s="523"/>
      <c r="AR150" s="523"/>
      <c r="AS150" s="796"/>
      <c r="AT150" s="796"/>
      <c r="AU150" s="796"/>
      <c r="AV150" s="796"/>
      <c r="AW150" s="796"/>
      <c r="AX150" s="796"/>
      <c r="AY150" s="796"/>
      <c r="AZ150" s="796"/>
      <c r="BA150" s="796"/>
      <c r="BB150" s="796"/>
      <c r="BC150" s="796"/>
      <c r="BD150" s="796"/>
      <c r="BE150" s="796"/>
      <c r="BF150" s="796"/>
      <c r="BG150" s="796"/>
      <c r="BH150" s="796"/>
      <c r="BI150" s="796"/>
      <c r="BJ150" s="796"/>
      <c r="BK150" s="796"/>
      <c r="BL150" s="535"/>
      <c r="BM150" s="535"/>
      <c r="BN150" s="535"/>
      <c r="BO150" s="535"/>
      <c r="BP150" s="535"/>
      <c r="BQ150" s="535"/>
      <c r="BR150" s="535"/>
      <c r="BS150" s="535"/>
      <c r="BT150" s="535"/>
      <c r="BU150" s="535"/>
      <c r="BV150" s="535"/>
      <c r="BW150" s="535"/>
      <c r="BX150" s="535"/>
      <c r="BY150" s="535"/>
      <c r="BZ150" s="523"/>
      <c r="CA150" s="535"/>
      <c r="CE150" s="52"/>
      <c r="CF150" s="52"/>
      <c r="CG150" s="52"/>
      <c r="CH150" s="52"/>
      <c r="CI150" s="52"/>
      <c r="CJ150" s="52"/>
      <c r="CK150" s="52"/>
      <c r="CL150" s="52"/>
    </row>
    <row r="151" spans="2:90" ht="12.75">
      <c r="B151" s="796"/>
      <c r="C151" s="796"/>
      <c r="D151" s="796"/>
      <c r="E151" s="796"/>
      <c r="F151" s="796"/>
      <c r="G151" s="796"/>
      <c r="H151" s="796"/>
      <c r="I151" s="796"/>
      <c r="J151" s="796"/>
      <c r="K151" s="796"/>
      <c r="L151" s="796"/>
      <c r="M151" s="796"/>
      <c r="N151" s="796"/>
      <c r="O151" s="796"/>
      <c r="P151" s="796"/>
      <c r="Q151" s="796"/>
      <c r="R151" s="796"/>
      <c r="S151" s="796"/>
      <c r="T151" s="796"/>
      <c r="U151" s="796"/>
      <c r="V151" s="796"/>
      <c r="W151" s="796"/>
      <c r="X151" s="796"/>
      <c r="Y151" s="796"/>
      <c r="Z151" s="796"/>
      <c r="AA151" s="796"/>
      <c r="AB151" s="796"/>
      <c r="AC151" s="796"/>
      <c r="AD151" s="796"/>
      <c r="AE151" s="796"/>
      <c r="AF151" s="796"/>
      <c r="AG151" s="796"/>
      <c r="AH151" s="796"/>
      <c r="AI151" s="796"/>
      <c r="AJ151" s="796"/>
      <c r="AK151" s="796"/>
      <c r="AL151" s="796"/>
      <c r="AM151" s="796"/>
      <c r="AN151" s="523"/>
      <c r="AO151" s="523"/>
      <c r="AP151" s="523"/>
      <c r="AQ151" s="523"/>
      <c r="AR151" s="523"/>
      <c r="AS151" s="796"/>
      <c r="AT151" s="796"/>
      <c r="AU151" s="796"/>
      <c r="AV151" s="796"/>
      <c r="AW151" s="796"/>
      <c r="AX151" s="796"/>
      <c r="AY151" s="796"/>
      <c r="AZ151" s="796"/>
      <c r="BA151" s="796"/>
      <c r="BB151" s="796"/>
      <c r="BC151" s="796"/>
      <c r="BD151" s="796"/>
      <c r="BE151" s="796"/>
      <c r="BF151" s="796"/>
      <c r="BG151" s="796"/>
      <c r="BH151" s="796"/>
      <c r="BI151" s="796"/>
      <c r="BJ151" s="796"/>
      <c r="BK151" s="796"/>
      <c r="BL151" s="535"/>
      <c r="BM151" s="535"/>
      <c r="BN151" s="535"/>
      <c r="BO151" s="535"/>
      <c r="BP151" s="535"/>
      <c r="BQ151" s="535"/>
      <c r="BR151" s="535"/>
      <c r="BS151" s="535"/>
      <c r="BT151" s="535"/>
      <c r="BU151" s="535"/>
      <c r="BV151" s="535"/>
      <c r="BW151" s="535"/>
      <c r="BX151" s="535"/>
      <c r="BY151" s="535"/>
      <c r="BZ151" s="523"/>
      <c r="CA151" s="535"/>
      <c r="CE151" s="52"/>
      <c r="CF151" s="52"/>
      <c r="CG151" s="52"/>
      <c r="CH151" s="52"/>
      <c r="CI151" s="52"/>
      <c r="CJ151" s="52"/>
      <c r="CK151" s="52"/>
      <c r="CL151" s="52"/>
    </row>
    <row r="152" spans="2:79" ht="12.75">
      <c r="B152" s="796"/>
      <c r="C152" s="796"/>
      <c r="D152" s="796"/>
      <c r="E152" s="796"/>
      <c r="F152" s="796"/>
      <c r="G152" s="796"/>
      <c r="H152" s="796"/>
      <c r="I152" s="796"/>
      <c r="J152" s="796"/>
      <c r="K152" s="796"/>
      <c r="L152" s="796"/>
      <c r="M152" s="796"/>
      <c r="N152" s="796"/>
      <c r="O152" s="796"/>
      <c r="P152" s="796"/>
      <c r="Q152" s="796"/>
      <c r="R152" s="796"/>
      <c r="S152" s="796"/>
      <c r="T152" s="796"/>
      <c r="U152" s="796"/>
      <c r="V152" s="796"/>
      <c r="W152" s="796"/>
      <c r="X152" s="796"/>
      <c r="Y152" s="796"/>
      <c r="Z152" s="796"/>
      <c r="AA152" s="796"/>
      <c r="AB152" s="796"/>
      <c r="AC152" s="796"/>
      <c r="AD152" s="796"/>
      <c r="AE152" s="796"/>
      <c r="AF152" s="796"/>
      <c r="AG152" s="796"/>
      <c r="AH152" s="796"/>
      <c r="AI152" s="796"/>
      <c r="AJ152" s="796"/>
      <c r="AK152" s="796"/>
      <c r="AL152" s="796"/>
      <c r="AM152" s="796"/>
      <c r="AN152" s="523"/>
      <c r="AO152" s="523"/>
      <c r="AP152" s="523"/>
      <c r="AQ152" s="523"/>
      <c r="AR152" s="523"/>
      <c r="AS152" s="796"/>
      <c r="AT152" s="796"/>
      <c r="AU152" s="796"/>
      <c r="AV152" s="796"/>
      <c r="AW152" s="796"/>
      <c r="AX152" s="796"/>
      <c r="AY152" s="796"/>
      <c r="AZ152" s="796"/>
      <c r="BA152" s="796"/>
      <c r="BB152" s="796"/>
      <c r="BC152" s="796"/>
      <c r="BD152" s="796"/>
      <c r="BE152" s="796"/>
      <c r="BF152" s="796"/>
      <c r="BG152" s="796"/>
      <c r="BH152" s="796"/>
      <c r="BI152" s="796"/>
      <c r="BJ152" s="796"/>
      <c r="BK152" s="796"/>
      <c r="BL152" s="535"/>
      <c r="BM152" s="535"/>
      <c r="BN152" s="535"/>
      <c r="BO152" s="535"/>
      <c r="BP152" s="535"/>
      <c r="BQ152" s="535"/>
      <c r="BR152" s="535"/>
      <c r="BS152" s="535"/>
      <c r="BT152" s="535"/>
      <c r="BU152" s="535"/>
      <c r="BV152" s="535"/>
      <c r="BW152" s="535"/>
      <c r="BX152" s="535"/>
      <c r="BY152" s="535"/>
      <c r="BZ152" s="523"/>
      <c r="CA152" s="535"/>
    </row>
    <row r="153" spans="2:79" ht="12.75">
      <c r="B153" s="796"/>
      <c r="C153" s="796"/>
      <c r="D153" s="796"/>
      <c r="E153" s="796"/>
      <c r="F153" s="796"/>
      <c r="G153" s="796"/>
      <c r="H153" s="796"/>
      <c r="I153" s="796"/>
      <c r="J153" s="796"/>
      <c r="K153" s="796"/>
      <c r="L153" s="796"/>
      <c r="M153" s="796"/>
      <c r="N153" s="796"/>
      <c r="O153" s="796"/>
      <c r="P153" s="796"/>
      <c r="Q153" s="796"/>
      <c r="R153" s="796"/>
      <c r="S153" s="796"/>
      <c r="T153" s="796"/>
      <c r="U153" s="796"/>
      <c r="V153" s="796"/>
      <c r="W153" s="796"/>
      <c r="X153" s="796"/>
      <c r="Y153" s="796"/>
      <c r="Z153" s="796"/>
      <c r="AA153" s="796"/>
      <c r="AB153" s="796"/>
      <c r="AC153" s="796"/>
      <c r="AD153" s="796"/>
      <c r="AE153" s="796"/>
      <c r="AF153" s="796"/>
      <c r="AG153" s="796"/>
      <c r="AH153" s="796"/>
      <c r="AI153" s="796"/>
      <c r="AJ153" s="796"/>
      <c r="AK153" s="796"/>
      <c r="AL153" s="796"/>
      <c r="AM153" s="796"/>
      <c r="AN153" s="523"/>
      <c r="AO153" s="523"/>
      <c r="AP153" s="523"/>
      <c r="AQ153" s="523"/>
      <c r="AR153" s="523"/>
      <c r="AS153" s="796"/>
      <c r="AT153" s="796"/>
      <c r="AU153" s="796"/>
      <c r="AV153" s="796"/>
      <c r="AW153" s="796"/>
      <c r="AX153" s="796"/>
      <c r="AY153" s="796"/>
      <c r="AZ153" s="796"/>
      <c r="BA153" s="796"/>
      <c r="BB153" s="796"/>
      <c r="BC153" s="796"/>
      <c r="BD153" s="796"/>
      <c r="BE153" s="796"/>
      <c r="BF153" s="796"/>
      <c r="BG153" s="796"/>
      <c r="BH153" s="796"/>
      <c r="BI153" s="796"/>
      <c r="BJ153" s="796"/>
      <c r="BK153" s="796"/>
      <c r="BL153" s="535"/>
      <c r="BM153" s="535"/>
      <c r="BN153" s="535"/>
      <c r="BO153" s="535"/>
      <c r="BP153" s="535"/>
      <c r="BQ153" s="535"/>
      <c r="BR153" s="535"/>
      <c r="BS153" s="535"/>
      <c r="BT153" s="535"/>
      <c r="BU153" s="535"/>
      <c r="BV153" s="535"/>
      <c r="BW153" s="535"/>
      <c r="BX153" s="535"/>
      <c r="BY153" s="535"/>
      <c r="BZ153" s="523"/>
      <c r="CA153" s="535"/>
    </row>
    <row r="154" spans="2:79" ht="12.75">
      <c r="B154" s="796"/>
      <c r="C154" s="796"/>
      <c r="D154" s="796"/>
      <c r="E154" s="796"/>
      <c r="F154" s="796"/>
      <c r="G154" s="796"/>
      <c r="H154" s="796"/>
      <c r="I154" s="796"/>
      <c r="J154" s="796"/>
      <c r="K154" s="796"/>
      <c r="L154" s="796"/>
      <c r="M154" s="796"/>
      <c r="N154" s="796"/>
      <c r="O154" s="796"/>
      <c r="P154" s="796"/>
      <c r="Q154" s="796"/>
      <c r="R154" s="796"/>
      <c r="S154" s="796"/>
      <c r="T154" s="796"/>
      <c r="U154" s="796"/>
      <c r="V154" s="796"/>
      <c r="W154" s="796"/>
      <c r="X154" s="796"/>
      <c r="Y154" s="796"/>
      <c r="Z154" s="796"/>
      <c r="AA154" s="796"/>
      <c r="AB154" s="796"/>
      <c r="AC154" s="796"/>
      <c r="AD154" s="796"/>
      <c r="AE154" s="796"/>
      <c r="AF154" s="796"/>
      <c r="AG154" s="796"/>
      <c r="AH154" s="796"/>
      <c r="AI154" s="796"/>
      <c r="AJ154" s="796"/>
      <c r="AK154" s="796"/>
      <c r="AL154" s="796"/>
      <c r="AM154" s="796"/>
      <c r="AN154" s="523"/>
      <c r="AO154" s="523"/>
      <c r="AP154" s="523"/>
      <c r="AQ154" s="523"/>
      <c r="AR154" s="523"/>
      <c r="AS154" s="796"/>
      <c r="AT154" s="796"/>
      <c r="AU154" s="796"/>
      <c r="AV154" s="796"/>
      <c r="AW154" s="796"/>
      <c r="AX154" s="796"/>
      <c r="AY154" s="796"/>
      <c r="AZ154" s="796"/>
      <c r="BA154" s="796"/>
      <c r="BB154" s="796"/>
      <c r="BC154" s="796"/>
      <c r="BD154" s="796"/>
      <c r="BE154" s="796"/>
      <c r="BF154" s="796"/>
      <c r="BG154" s="796"/>
      <c r="BH154" s="796"/>
      <c r="BI154" s="796"/>
      <c r="BJ154" s="796"/>
      <c r="BK154" s="796"/>
      <c r="BL154" s="535"/>
      <c r="BM154" s="535"/>
      <c r="BN154" s="535"/>
      <c r="BO154" s="535"/>
      <c r="BP154" s="535"/>
      <c r="BQ154" s="535"/>
      <c r="BR154" s="535"/>
      <c r="BS154" s="535"/>
      <c r="BT154" s="535"/>
      <c r="BU154" s="535"/>
      <c r="BV154" s="535"/>
      <c r="BW154" s="535"/>
      <c r="BX154" s="535"/>
      <c r="BY154" s="535"/>
      <c r="BZ154" s="523"/>
      <c r="CA154" s="535"/>
    </row>
    <row r="155" spans="2:79" ht="12.75">
      <c r="B155" s="804"/>
      <c r="C155" s="523"/>
      <c r="D155" s="796"/>
      <c r="E155" s="796"/>
      <c r="F155" s="796"/>
      <c r="G155" s="796"/>
      <c r="H155" s="796"/>
      <c r="I155" s="796"/>
      <c r="J155" s="796"/>
      <c r="K155" s="796"/>
      <c r="L155" s="796"/>
      <c r="M155" s="796"/>
      <c r="N155" s="796"/>
      <c r="O155" s="796"/>
      <c r="P155" s="796"/>
      <c r="Q155" s="796"/>
      <c r="R155" s="796"/>
      <c r="S155" s="796"/>
      <c r="T155" s="796"/>
      <c r="U155" s="796"/>
      <c r="V155" s="796"/>
      <c r="W155" s="796"/>
      <c r="X155" s="796"/>
      <c r="Y155" s="796"/>
      <c r="Z155" s="796"/>
      <c r="AA155" s="796"/>
      <c r="AB155" s="796"/>
      <c r="AC155" s="796"/>
      <c r="AD155" s="796"/>
      <c r="AE155" s="796"/>
      <c r="AF155" s="796"/>
      <c r="AG155" s="796"/>
      <c r="AH155" s="796"/>
      <c r="AI155" s="796"/>
      <c r="AJ155" s="796"/>
      <c r="AK155" s="796"/>
      <c r="AL155" s="796"/>
      <c r="AM155" s="796"/>
      <c r="AN155" s="523"/>
      <c r="AO155" s="523"/>
      <c r="AP155" s="523"/>
      <c r="AQ155" s="523"/>
      <c r="AR155" s="523"/>
      <c r="AS155" s="796"/>
      <c r="AT155" s="796"/>
      <c r="AU155" s="796"/>
      <c r="AV155" s="796"/>
      <c r="AW155" s="796"/>
      <c r="AX155" s="796"/>
      <c r="AY155" s="796"/>
      <c r="AZ155" s="796"/>
      <c r="BA155" s="796"/>
      <c r="BB155" s="796"/>
      <c r="BC155" s="796"/>
      <c r="BD155" s="796"/>
      <c r="BE155" s="796"/>
      <c r="BF155" s="796"/>
      <c r="BG155" s="796"/>
      <c r="BH155" s="796"/>
      <c r="BI155" s="796"/>
      <c r="BJ155" s="796"/>
      <c r="BK155" s="796"/>
      <c r="BL155" s="535"/>
      <c r="BM155" s="535"/>
      <c r="BN155" s="535"/>
      <c r="BO155" s="535"/>
      <c r="BP155" s="535"/>
      <c r="BQ155" s="535"/>
      <c r="BR155" s="535"/>
      <c r="BS155" s="535"/>
      <c r="BT155" s="535"/>
      <c r="BU155" s="535"/>
      <c r="BV155" s="535"/>
      <c r="BW155" s="535"/>
      <c r="BX155" s="535"/>
      <c r="BY155" s="535"/>
      <c r="BZ155" s="535"/>
      <c r="CA155" s="535"/>
    </row>
    <row r="156" spans="2:79" ht="12.75">
      <c r="B156" s="796"/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796"/>
      <c r="AE156" s="796"/>
      <c r="AF156" s="796"/>
      <c r="AG156" s="796"/>
      <c r="AH156" s="796"/>
      <c r="AI156" s="796"/>
      <c r="AJ156" s="796"/>
      <c r="AK156" s="796"/>
      <c r="AL156" s="796"/>
      <c r="AM156" s="796"/>
      <c r="AN156" s="523"/>
      <c r="AO156" s="523"/>
      <c r="AP156" s="523"/>
      <c r="AQ156" s="523"/>
      <c r="AR156" s="523"/>
      <c r="AS156" s="796"/>
      <c r="AT156" s="796"/>
      <c r="AU156" s="796"/>
      <c r="AV156" s="796"/>
      <c r="AW156" s="796"/>
      <c r="AX156" s="796"/>
      <c r="AY156" s="796"/>
      <c r="AZ156" s="796"/>
      <c r="BA156" s="796"/>
      <c r="BB156" s="796"/>
      <c r="BC156" s="796"/>
      <c r="BD156" s="796"/>
      <c r="BE156" s="796"/>
      <c r="BF156" s="796"/>
      <c r="BG156" s="796"/>
      <c r="BH156" s="796"/>
      <c r="BI156" s="796"/>
      <c r="BJ156" s="796"/>
      <c r="BK156" s="796"/>
      <c r="BL156" s="535"/>
      <c r="BM156" s="535"/>
      <c r="BN156" s="535"/>
      <c r="BO156" s="535"/>
      <c r="BP156" s="535"/>
      <c r="BQ156" s="535"/>
      <c r="BR156" s="535"/>
      <c r="BS156" s="535"/>
      <c r="BT156" s="535"/>
      <c r="BU156" s="535"/>
      <c r="BV156" s="535"/>
      <c r="BW156" s="535"/>
      <c r="BX156" s="535"/>
      <c r="BY156" s="535"/>
      <c r="BZ156" s="535"/>
      <c r="CA156" s="535"/>
    </row>
    <row r="157" spans="2:79" ht="12.75"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796"/>
      <c r="AE157" s="796"/>
      <c r="AF157" s="796"/>
      <c r="AG157" s="796"/>
      <c r="AH157" s="796"/>
      <c r="AI157" s="796"/>
      <c r="AJ157" s="796"/>
      <c r="AK157" s="796"/>
      <c r="AL157" s="796"/>
      <c r="AM157" s="796"/>
      <c r="AN157" s="523"/>
      <c r="AO157" s="523"/>
      <c r="AP157" s="523"/>
      <c r="AQ157" s="523"/>
      <c r="AR157" s="523"/>
      <c r="AS157" s="796"/>
      <c r="AT157" s="796"/>
      <c r="AU157" s="796"/>
      <c r="AV157" s="796"/>
      <c r="AW157" s="796"/>
      <c r="AX157" s="796"/>
      <c r="AY157" s="796"/>
      <c r="AZ157" s="796"/>
      <c r="BA157" s="796"/>
      <c r="BB157" s="796"/>
      <c r="BC157" s="796"/>
      <c r="BD157" s="796"/>
      <c r="BE157" s="796"/>
      <c r="BF157" s="796"/>
      <c r="BG157" s="796"/>
      <c r="BH157" s="796"/>
      <c r="BI157" s="796"/>
      <c r="BJ157" s="796"/>
      <c r="BK157" s="796"/>
      <c r="BL157" s="535"/>
      <c r="BM157" s="535"/>
      <c r="BN157" s="535"/>
      <c r="BO157" s="535"/>
      <c r="BP157" s="535"/>
      <c r="BQ157" s="535"/>
      <c r="BR157" s="535"/>
      <c r="BS157" s="535"/>
      <c r="BT157" s="535"/>
      <c r="BU157" s="535"/>
      <c r="BV157" s="535"/>
      <c r="BW157" s="535"/>
      <c r="BX157" s="535"/>
      <c r="BY157" s="535"/>
      <c r="BZ157" s="535"/>
      <c r="CA157" s="535"/>
    </row>
    <row r="158" spans="2:79" ht="12.75">
      <c r="B158" s="796"/>
      <c r="C158" s="796"/>
      <c r="D158" s="796"/>
      <c r="E158" s="796"/>
      <c r="F158" s="796"/>
      <c r="G158" s="796"/>
      <c r="H158" s="796"/>
      <c r="I158" s="796"/>
      <c r="J158" s="796"/>
      <c r="K158" s="796"/>
      <c r="L158" s="796"/>
      <c r="M158" s="796"/>
      <c r="N158" s="796"/>
      <c r="O158" s="796"/>
      <c r="P158" s="796"/>
      <c r="Q158" s="796"/>
      <c r="R158" s="796"/>
      <c r="S158" s="796"/>
      <c r="T158" s="796"/>
      <c r="U158" s="796"/>
      <c r="V158" s="796"/>
      <c r="W158" s="796"/>
      <c r="X158" s="796"/>
      <c r="Y158" s="796"/>
      <c r="Z158" s="796"/>
      <c r="AA158" s="796"/>
      <c r="AB158" s="796"/>
      <c r="AC158" s="796"/>
      <c r="AD158" s="796"/>
      <c r="AE158" s="796"/>
      <c r="AF158" s="796"/>
      <c r="AG158" s="796"/>
      <c r="AH158" s="796"/>
      <c r="AI158" s="796"/>
      <c r="AJ158" s="796"/>
      <c r="AK158" s="796"/>
      <c r="AL158" s="796"/>
      <c r="AM158" s="796"/>
      <c r="AN158" s="796"/>
      <c r="AO158" s="796"/>
      <c r="AP158" s="796"/>
      <c r="AQ158" s="796"/>
      <c r="AR158" s="796"/>
      <c r="AS158" s="796"/>
      <c r="AT158" s="796"/>
      <c r="AU158" s="796"/>
      <c r="AV158" s="796"/>
      <c r="AW158" s="796"/>
      <c r="AX158" s="796"/>
      <c r="AY158" s="796"/>
      <c r="AZ158" s="796"/>
      <c r="BA158" s="796"/>
      <c r="BB158" s="796"/>
      <c r="BC158" s="796"/>
      <c r="BD158" s="796"/>
      <c r="BE158" s="796"/>
      <c r="BF158" s="796"/>
      <c r="BG158" s="796"/>
      <c r="BH158" s="796"/>
      <c r="BI158" s="796"/>
      <c r="BJ158" s="796"/>
      <c r="BK158" s="796"/>
      <c r="BL158" s="535"/>
      <c r="BM158" s="535"/>
      <c r="BN158" s="535"/>
      <c r="BO158" s="535"/>
      <c r="BP158" s="535"/>
      <c r="BQ158" s="535"/>
      <c r="BR158" s="535"/>
      <c r="BS158" s="535"/>
      <c r="BT158" s="535"/>
      <c r="BU158" s="535"/>
      <c r="BV158" s="535"/>
      <c r="BW158" s="535"/>
      <c r="BX158" s="535"/>
      <c r="BY158" s="535"/>
      <c r="BZ158" s="535"/>
      <c r="CA158" s="535"/>
    </row>
    <row r="159" spans="2:79" ht="12.75">
      <c r="B159" s="796"/>
      <c r="C159" s="796"/>
      <c r="D159" s="796"/>
      <c r="E159" s="796"/>
      <c r="F159" s="796"/>
      <c r="G159" s="796"/>
      <c r="H159" s="796"/>
      <c r="I159" s="796"/>
      <c r="J159" s="796"/>
      <c r="K159" s="796"/>
      <c r="L159" s="796"/>
      <c r="M159" s="796"/>
      <c r="N159" s="796"/>
      <c r="O159" s="796"/>
      <c r="P159" s="796"/>
      <c r="Q159" s="796"/>
      <c r="R159" s="796"/>
      <c r="S159" s="796"/>
      <c r="T159" s="796"/>
      <c r="U159" s="796"/>
      <c r="V159" s="796"/>
      <c r="W159" s="796"/>
      <c r="X159" s="796"/>
      <c r="Y159" s="796"/>
      <c r="Z159" s="796"/>
      <c r="AA159" s="796"/>
      <c r="AB159" s="796"/>
      <c r="AC159" s="796"/>
      <c r="AD159" s="796"/>
      <c r="AE159" s="796"/>
      <c r="AF159" s="796"/>
      <c r="AG159" s="796"/>
      <c r="AH159" s="796"/>
      <c r="AI159" s="796"/>
      <c r="AJ159" s="796"/>
      <c r="AK159" s="796"/>
      <c r="AL159" s="796"/>
      <c r="AM159" s="796"/>
      <c r="AN159" s="796"/>
      <c r="AO159" s="796"/>
      <c r="AP159" s="796"/>
      <c r="AQ159" s="796"/>
      <c r="AR159" s="796"/>
      <c r="AS159" s="796"/>
      <c r="AT159" s="796"/>
      <c r="AU159" s="796"/>
      <c r="AV159" s="796"/>
      <c r="AW159" s="796"/>
      <c r="AX159" s="796"/>
      <c r="AY159" s="796"/>
      <c r="AZ159" s="796"/>
      <c r="BA159" s="796"/>
      <c r="BB159" s="796"/>
      <c r="BC159" s="796"/>
      <c r="BD159" s="796"/>
      <c r="BE159" s="796"/>
      <c r="BF159" s="796"/>
      <c r="BG159" s="796"/>
      <c r="BH159" s="796"/>
      <c r="BI159" s="796"/>
      <c r="BJ159" s="796"/>
      <c r="BK159" s="796"/>
      <c r="BL159" s="535"/>
      <c r="BM159" s="535"/>
      <c r="BN159" s="535"/>
      <c r="BO159" s="535"/>
      <c r="BP159" s="535"/>
      <c r="BQ159" s="535"/>
      <c r="BR159" s="535"/>
      <c r="BS159" s="535"/>
      <c r="BT159" s="535"/>
      <c r="BU159" s="535"/>
      <c r="BV159" s="535"/>
      <c r="BW159" s="535"/>
      <c r="BX159" s="535"/>
      <c r="BY159" s="535"/>
      <c r="BZ159" s="535"/>
      <c r="CA159" s="535"/>
    </row>
    <row r="160" spans="2:79" ht="12.75">
      <c r="B160" s="796"/>
      <c r="C160" s="796"/>
      <c r="D160" s="524"/>
      <c r="E160" s="524"/>
      <c r="F160" s="524"/>
      <c r="G160" s="524"/>
      <c r="H160" s="524"/>
      <c r="I160" s="524"/>
      <c r="J160" s="796"/>
      <c r="K160" s="796"/>
      <c r="L160" s="796"/>
      <c r="M160" s="796"/>
      <c r="N160" s="796"/>
      <c r="O160" s="796"/>
      <c r="P160" s="796"/>
      <c r="Q160" s="796"/>
      <c r="R160" s="796"/>
      <c r="S160" s="796"/>
      <c r="T160" s="796"/>
      <c r="U160" s="796"/>
      <c r="V160" s="796"/>
      <c r="W160" s="796"/>
      <c r="X160" s="796"/>
      <c r="Y160" s="796"/>
      <c r="Z160" s="796"/>
      <c r="AA160" s="796"/>
      <c r="AB160" s="796"/>
      <c r="AC160" s="796"/>
      <c r="AD160" s="796"/>
      <c r="AE160" s="796"/>
      <c r="AF160" s="796"/>
      <c r="AG160" s="796"/>
      <c r="AH160" s="796"/>
      <c r="AI160" s="796"/>
      <c r="AJ160" s="796"/>
      <c r="AK160" s="796"/>
      <c r="AL160" s="796"/>
      <c r="AM160" s="796"/>
      <c r="AN160" s="796"/>
      <c r="AO160" s="796"/>
      <c r="AP160" s="796"/>
      <c r="AQ160" s="796"/>
      <c r="AR160" s="796"/>
      <c r="AS160" s="796"/>
      <c r="AT160" s="796"/>
      <c r="AU160" s="796"/>
      <c r="AV160" s="796"/>
      <c r="AW160" s="796"/>
      <c r="AX160" s="796"/>
      <c r="AY160" s="796"/>
      <c r="AZ160" s="796"/>
      <c r="BA160" s="796"/>
      <c r="BB160" s="796"/>
      <c r="BC160" s="796"/>
      <c r="BD160" s="796"/>
      <c r="BE160" s="796"/>
      <c r="BF160" s="796"/>
      <c r="BG160" s="796"/>
      <c r="BH160" s="796"/>
      <c r="BI160" s="796"/>
      <c r="BJ160" s="796"/>
      <c r="BK160" s="796"/>
      <c r="BL160" s="535"/>
      <c r="BM160" s="535"/>
      <c r="BN160" s="535"/>
      <c r="BO160" s="535"/>
      <c r="BP160" s="535"/>
      <c r="BQ160" s="535"/>
      <c r="BR160" s="535"/>
      <c r="BS160" s="535"/>
      <c r="BT160" s="535"/>
      <c r="BU160" s="535"/>
      <c r="BV160" s="535"/>
      <c r="BW160" s="535"/>
      <c r="BX160" s="535"/>
      <c r="BY160" s="535"/>
      <c r="BZ160" s="535"/>
      <c r="CA160" s="535"/>
    </row>
    <row r="161" spans="2:79" ht="12.75">
      <c r="B161" s="796"/>
      <c r="C161" s="796"/>
      <c r="D161" s="796"/>
      <c r="E161" s="796"/>
      <c r="F161" s="796"/>
      <c r="G161" s="796"/>
      <c r="H161" s="796"/>
      <c r="I161" s="796"/>
      <c r="J161" s="796"/>
      <c r="K161" s="796"/>
      <c r="L161" s="796"/>
      <c r="M161" s="796"/>
      <c r="N161" s="796"/>
      <c r="O161" s="796"/>
      <c r="P161" s="796"/>
      <c r="Q161" s="796"/>
      <c r="R161" s="796"/>
      <c r="S161" s="796"/>
      <c r="T161" s="796"/>
      <c r="U161" s="796"/>
      <c r="V161" s="796"/>
      <c r="W161" s="796"/>
      <c r="X161" s="796"/>
      <c r="Y161" s="796"/>
      <c r="Z161" s="796"/>
      <c r="AA161" s="796"/>
      <c r="AB161" s="796"/>
      <c r="AC161" s="796"/>
      <c r="AD161" s="796"/>
      <c r="AE161" s="796"/>
      <c r="AF161" s="796"/>
      <c r="AG161" s="796"/>
      <c r="AH161" s="796"/>
      <c r="AI161" s="796"/>
      <c r="AJ161" s="796"/>
      <c r="AK161" s="796"/>
      <c r="AL161" s="796"/>
      <c r="AM161" s="796"/>
      <c r="AN161" s="796"/>
      <c r="AO161" s="796"/>
      <c r="AP161" s="796"/>
      <c r="AQ161" s="796"/>
      <c r="AR161" s="796"/>
      <c r="AS161" s="796"/>
      <c r="AT161" s="796"/>
      <c r="AU161" s="796"/>
      <c r="AV161" s="796"/>
      <c r="AW161" s="796"/>
      <c r="AX161" s="796"/>
      <c r="AY161" s="796"/>
      <c r="AZ161" s="796"/>
      <c r="BA161" s="796"/>
      <c r="BB161" s="796"/>
      <c r="BC161" s="796"/>
      <c r="BD161" s="796"/>
      <c r="BE161" s="796"/>
      <c r="BF161" s="796"/>
      <c r="BG161" s="796"/>
      <c r="BH161" s="796"/>
      <c r="BI161" s="796"/>
      <c r="BJ161" s="796"/>
      <c r="BK161" s="796"/>
      <c r="BL161" s="535"/>
      <c r="BM161" s="535"/>
      <c r="BN161" s="535"/>
      <c r="BO161" s="535"/>
      <c r="BP161" s="535"/>
      <c r="BQ161" s="535"/>
      <c r="BR161" s="535"/>
      <c r="BS161" s="535"/>
      <c r="BT161" s="535"/>
      <c r="BU161" s="535"/>
      <c r="BV161" s="535"/>
      <c r="BW161" s="535"/>
      <c r="BX161" s="535"/>
      <c r="BY161" s="535"/>
      <c r="BZ161" s="535"/>
      <c r="CA161" s="535"/>
    </row>
    <row r="162" spans="2:79" ht="12.75">
      <c r="B162" s="796"/>
      <c r="C162" s="796"/>
      <c r="D162" s="796"/>
      <c r="E162" s="796"/>
      <c r="F162" s="796"/>
      <c r="G162" s="796"/>
      <c r="H162" s="796"/>
      <c r="I162" s="796"/>
      <c r="J162" s="796"/>
      <c r="K162" s="796"/>
      <c r="L162" s="796"/>
      <c r="M162" s="796"/>
      <c r="N162" s="796"/>
      <c r="O162" s="796"/>
      <c r="P162" s="796"/>
      <c r="Q162" s="796"/>
      <c r="R162" s="796"/>
      <c r="S162" s="796"/>
      <c r="T162" s="796"/>
      <c r="U162" s="796"/>
      <c r="V162" s="796"/>
      <c r="W162" s="796"/>
      <c r="X162" s="796"/>
      <c r="Y162" s="796"/>
      <c r="Z162" s="796"/>
      <c r="AA162" s="796"/>
      <c r="AB162" s="796"/>
      <c r="AC162" s="796"/>
      <c r="AD162" s="796"/>
      <c r="AE162" s="796"/>
      <c r="AF162" s="796"/>
      <c r="AG162" s="796"/>
      <c r="AH162" s="796"/>
      <c r="AI162" s="796"/>
      <c r="AJ162" s="796"/>
      <c r="AK162" s="796"/>
      <c r="AL162" s="796"/>
      <c r="AM162" s="796"/>
      <c r="AN162" s="796"/>
      <c r="AO162" s="796"/>
      <c r="AP162" s="796"/>
      <c r="AQ162" s="796"/>
      <c r="AR162" s="796"/>
      <c r="AS162" s="796"/>
      <c r="AT162" s="796"/>
      <c r="AU162" s="796"/>
      <c r="AV162" s="796"/>
      <c r="AW162" s="796"/>
      <c r="AX162" s="796"/>
      <c r="AY162" s="796"/>
      <c r="AZ162" s="796"/>
      <c r="BA162" s="796"/>
      <c r="BB162" s="796"/>
      <c r="BC162" s="796"/>
      <c r="BD162" s="796"/>
      <c r="BE162" s="796"/>
      <c r="BF162" s="796"/>
      <c r="BG162" s="796"/>
      <c r="BH162" s="796"/>
      <c r="BI162" s="796"/>
      <c r="BJ162" s="796"/>
      <c r="BK162" s="796"/>
      <c r="BL162" s="535"/>
      <c r="BM162" s="535"/>
      <c r="BN162" s="535"/>
      <c r="BO162" s="535"/>
      <c r="BP162" s="535"/>
      <c r="BQ162" s="535"/>
      <c r="BR162" s="535"/>
      <c r="BS162" s="535"/>
      <c r="BT162" s="535"/>
      <c r="BU162" s="535"/>
      <c r="BV162" s="535"/>
      <c r="BW162" s="535"/>
      <c r="BX162" s="535"/>
      <c r="BY162" s="535"/>
      <c r="BZ162" s="535"/>
      <c r="CA162" s="535"/>
    </row>
    <row r="163" spans="2:79" ht="12.75">
      <c r="B163" s="796"/>
      <c r="C163" s="796"/>
      <c r="D163" s="796"/>
      <c r="E163" s="796"/>
      <c r="F163" s="796"/>
      <c r="G163" s="796"/>
      <c r="H163" s="796"/>
      <c r="I163" s="796"/>
      <c r="J163" s="796"/>
      <c r="K163" s="796"/>
      <c r="L163" s="796"/>
      <c r="M163" s="796"/>
      <c r="N163" s="796"/>
      <c r="O163" s="796"/>
      <c r="P163" s="796"/>
      <c r="Q163" s="796"/>
      <c r="R163" s="796"/>
      <c r="S163" s="796"/>
      <c r="T163" s="796"/>
      <c r="U163" s="796"/>
      <c r="V163" s="796"/>
      <c r="W163" s="796"/>
      <c r="X163" s="796"/>
      <c r="Y163" s="796"/>
      <c r="Z163" s="796"/>
      <c r="AA163" s="796"/>
      <c r="AB163" s="796"/>
      <c r="AC163" s="796"/>
      <c r="AD163" s="796"/>
      <c r="AE163" s="796"/>
      <c r="AF163" s="796"/>
      <c r="AG163" s="796"/>
      <c r="AH163" s="796"/>
      <c r="AI163" s="796"/>
      <c r="AJ163" s="796"/>
      <c r="AK163" s="796"/>
      <c r="AL163" s="796"/>
      <c r="AM163" s="796"/>
      <c r="AN163" s="796"/>
      <c r="AO163" s="796"/>
      <c r="AP163" s="796"/>
      <c r="AQ163" s="796"/>
      <c r="AR163" s="796"/>
      <c r="AS163" s="796"/>
      <c r="AT163" s="796"/>
      <c r="AU163" s="796"/>
      <c r="AV163" s="796"/>
      <c r="AW163" s="796"/>
      <c r="AX163" s="796"/>
      <c r="AY163" s="796"/>
      <c r="AZ163" s="796"/>
      <c r="BA163" s="796"/>
      <c r="BB163" s="796"/>
      <c r="BC163" s="796"/>
      <c r="BD163" s="796"/>
      <c r="BE163" s="796"/>
      <c r="BF163" s="796"/>
      <c r="BG163" s="796"/>
      <c r="BH163" s="796"/>
      <c r="BI163" s="796"/>
      <c r="BJ163" s="796"/>
      <c r="BK163" s="796"/>
      <c r="BL163" s="535"/>
      <c r="BM163" s="535"/>
      <c r="BN163" s="535"/>
      <c r="BO163" s="535"/>
      <c r="BP163" s="535"/>
      <c r="BQ163" s="535"/>
      <c r="BR163" s="535"/>
      <c r="BS163" s="535"/>
      <c r="BT163" s="535"/>
      <c r="BU163" s="535"/>
      <c r="BV163" s="535"/>
      <c r="BW163" s="535"/>
      <c r="BX163" s="535"/>
      <c r="BY163" s="535"/>
      <c r="BZ163" s="535"/>
      <c r="CA163" s="535"/>
    </row>
    <row r="164" spans="2:79" ht="12.75">
      <c r="B164" s="796"/>
      <c r="C164" s="535"/>
      <c r="D164" s="535"/>
      <c r="E164" s="535"/>
      <c r="F164" s="535"/>
      <c r="G164" s="535"/>
      <c r="H164" s="535"/>
      <c r="I164" s="535"/>
      <c r="J164" s="535"/>
      <c r="K164" s="535"/>
      <c r="L164" s="535"/>
      <c r="M164" s="535"/>
      <c r="N164" s="535"/>
      <c r="O164" s="535"/>
      <c r="P164" s="535"/>
      <c r="Q164" s="535"/>
      <c r="R164" s="535"/>
      <c r="S164" s="535"/>
      <c r="T164" s="535"/>
      <c r="U164" s="535"/>
      <c r="V164" s="796"/>
      <c r="W164" s="796"/>
      <c r="X164" s="796"/>
      <c r="Y164" s="796"/>
      <c r="Z164" s="796"/>
      <c r="AA164" s="796"/>
      <c r="AB164" s="796"/>
      <c r="AC164" s="796"/>
      <c r="AD164" s="796"/>
      <c r="AE164" s="796"/>
      <c r="AF164" s="796"/>
      <c r="AG164" s="796"/>
      <c r="AH164" s="796"/>
      <c r="AI164" s="796"/>
      <c r="AJ164" s="796"/>
      <c r="AK164" s="796"/>
      <c r="AL164" s="796"/>
      <c r="AM164" s="796"/>
      <c r="AN164" s="796"/>
      <c r="AO164" s="796"/>
      <c r="AP164" s="796"/>
      <c r="AQ164" s="796"/>
      <c r="AR164" s="796"/>
      <c r="AS164" s="796"/>
      <c r="AT164" s="796"/>
      <c r="AU164" s="796"/>
      <c r="AV164" s="796"/>
      <c r="AW164" s="796"/>
      <c r="AX164" s="796"/>
      <c r="AY164" s="796"/>
      <c r="AZ164" s="796"/>
      <c r="BA164" s="796"/>
      <c r="BB164" s="796"/>
      <c r="BC164" s="796"/>
      <c r="BD164" s="796"/>
      <c r="BE164" s="796"/>
      <c r="BF164" s="796"/>
      <c r="BG164" s="796"/>
      <c r="BH164" s="796"/>
      <c r="BI164" s="796"/>
      <c r="BJ164" s="796"/>
      <c r="BK164" s="796"/>
      <c r="BL164" s="535"/>
      <c r="BM164" s="535"/>
      <c r="BN164" s="535"/>
      <c r="BO164" s="535"/>
      <c r="BP164" s="535"/>
      <c r="BQ164" s="535"/>
      <c r="BR164" s="535"/>
      <c r="BS164" s="535"/>
      <c r="BT164" s="535"/>
      <c r="BU164" s="535"/>
      <c r="BV164" s="535"/>
      <c r="BW164" s="535"/>
      <c r="BX164" s="535"/>
      <c r="BY164" s="535"/>
      <c r="BZ164" s="535"/>
      <c r="CA164" s="535"/>
    </row>
    <row r="165" spans="2:79" ht="12.75">
      <c r="B165" s="796"/>
      <c r="C165" s="796"/>
      <c r="D165" s="796"/>
      <c r="E165" s="796"/>
      <c r="F165" s="796"/>
      <c r="G165" s="796"/>
      <c r="H165" s="796"/>
      <c r="I165" s="796"/>
      <c r="J165" s="796"/>
      <c r="K165" s="796"/>
      <c r="L165" s="796"/>
      <c r="M165" s="796"/>
      <c r="N165" s="796"/>
      <c r="O165" s="796"/>
      <c r="P165" s="796"/>
      <c r="Q165" s="796"/>
      <c r="R165" s="796"/>
      <c r="S165" s="796"/>
      <c r="T165" s="796"/>
      <c r="U165" s="796"/>
      <c r="V165" s="796"/>
      <c r="W165" s="796"/>
      <c r="X165" s="796"/>
      <c r="Y165" s="796"/>
      <c r="Z165" s="796"/>
      <c r="AA165" s="796"/>
      <c r="AB165" s="796"/>
      <c r="AC165" s="796"/>
      <c r="AD165" s="796"/>
      <c r="AE165" s="796"/>
      <c r="AF165" s="796"/>
      <c r="AG165" s="796"/>
      <c r="AH165" s="796"/>
      <c r="AI165" s="796"/>
      <c r="AJ165" s="796"/>
      <c r="AK165" s="796"/>
      <c r="AL165" s="796"/>
      <c r="AM165" s="796"/>
      <c r="AN165" s="796"/>
      <c r="AO165" s="796"/>
      <c r="AP165" s="796"/>
      <c r="AQ165" s="796"/>
      <c r="AR165" s="796"/>
      <c r="AS165" s="796"/>
      <c r="AT165" s="796"/>
      <c r="AU165" s="796"/>
      <c r="AV165" s="796"/>
      <c r="AW165" s="796"/>
      <c r="AX165" s="796"/>
      <c r="AY165" s="796"/>
      <c r="AZ165" s="796"/>
      <c r="BA165" s="796"/>
      <c r="BB165" s="796"/>
      <c r="BC165" s="796"/>
      <c r="BD165" s="796"/>
      <c r="BE165" s="796"/>
      <c r="BF165" s="796"/>
      <c r="BG165" s="796"/>
      <c r="BH165" s="796"/>
      <c r="BI165" s="796"/>
      <c r="BJ165" s="796"/>
      <c r="BK165" s="796"/>
      <c r="BL165" s="535"/>
      <c r="BM165" s="535"/>
      <c r="BN165" s="535"/>
      <c r="BO165" s="535"/>
      <c r="BP165" s="535"/>
      <c r="BQ165" s="535"/>
      <c r="BR165" s="535"/>
      <c r="BS165" s="535"/>
      <c r="BT165" s="535"/>
      <c r="BU165" s="535"/>
      <c r="BV165" s="535"/>
      <c r="BW165" s="535"/>
      <c r="BX165" s="535"/>
      <c r="BY165" s="535"/>
      <c r="BZ165" s="535"/>
      <c r="CA165" s="535"/>
    </row>
    <row r="166" spans="2:79" ht="12.75">
      <c r="B166" s="796"/>
      <c r="C166" s="796"/>
      <c r="D166" s="796"/>
      <c r="E166" s="796"/>
      <c r="F166" s="796"/>
      <c r="G166" s="796"/>
      <c r="H166" s="796"/>
      <c r="I166" s="796"/>
      <c r="J166" s="796"/>
      <c r="K166" s="796"/>
      <c r="L166" s="796"/>
      <c r="M166" s="796"/>
      <c r="N166" s="796"/>
      <c r="O166" s="796"/>
      <c r="P166" s="796"/>
      <c r="Q166" s="796"/>
      <c r="R166" s="796"/>
      <c r="S166" s="796"/>
      <c r="T166" s="796"/>
      <c r="U166" s="796"/>
      <c r="V166" s="796"/>
      <c r="W166" s="796"/>
      <c r="X166" s="796"/>
      <c r="Y166" s="796"/>
      <c r="Z166" s="796"/>
      <c r="AA166" s="796"/>
      <c r="AB166" s="796"/>
      <c r="AC166" s="796"/>
      <c r="AD166" s="796"/>
      <c r="AE166" s="796"/>
      <c r="AF166" s="796"/>
      <c r="AG166" s="796"/>
      <c r="AH166" s="796"/>
      <c r="AI166" s="796"/>
      <c r="AJ166" s="796"/>
      <c r="AK166" s="796"/>
      <c r="AL166" s="796"/>
      <c r="AM166" s="796"/>
      <c r="AN166" s="796"/>
      <c r="AO166" s="796"/>
      <c r="AP166" s="796"/>
      <c r="AQ166" s="796"/>
      <c r="AR166" s="796"/>
      <c r="AS166" s="796"/>
      <c r="AT166" s="796"/>
      <c r="AU166" s="796"/>
      <c r="AV166" s="796"/>
      <c r="AW166" s="796"/>
      <c r="AX166" s="796"/>
      <c r="AY166" s="796"/>
      <c r="AZ166" s="796"/>
      <c r="BA166" s="796"/>
      <c r="BB166" s="796"/>
      <c r="BC166" s="796"/>
      <c r="BD166" s="796"/>
      <c r="BE166" s="796"/>
      <c r="BF166" s="796"/>
      <c r="BG166" s="796"/>
      <c r="BH166" s="796"/>
      <c r="BI166" s="796"/>
      <c r="BJ166" s="796"/>
      <c r="BK166" s="796"/>
      <c r="BL166" s="535"/>
      <c r="BM166" s="535"/>
      <c r="BN166" s="535"/>
      <c r="BO166" s="535"/>
      <c r="BP166" s="535"/>
      <c r="BQ166" s="535"/>
      <c r="BR166" s="535"/>
      <c r="BS166" s="535"/>
      <c r="BT166" s="535"/>
      <c r="BU166" s="535"/>
      <c r="BV166" s="535"/>
      <c r="BW166" s="535"/>
      <c r="BX166" s="535"/>
      <c r="BY166" s="535"/>
      <c r="BZ166" s="535"/>
      <c r="CA166" s="535"/>
    </row>
    <row r="167" spans="2:79" ht="12.75">
      <c r="B167" s="796"/>
      <c r="C167" s="796"/>
      <c r="D167" s="796"/>
      <c r="E167" s="796"/>
      <c r="F167" s="796"/>
      <c r="G167" s="796"/>
      <c r="H167" s="796"/>
      <c r="I167" s="796"/>
      <c r="J167" s="796"/>
      <c r="K167" s="796"/>
      <c r="L167" s="796"/>
      <c r="M167" s="796"/>
      <c r="N167" s="796"/>
      <c r="O167" s="796"/>
      <c r="P167" s="796"/>
      <c r="Q167" s="796"/>
      <c r="R167" s="796"/>
      <c r="S167" s="796"/>
      <c r="T167" s="796"/>
      <c r="U167" s="796"/>
      <c r="V167" s="796"/>
      <c r="W167" s="796"/>
      <c r="X167" s="796"/>
      <c r="Y167" s="796"/>
      <c r="Z167" s="796"/>
      <c r="AA167" s="796"/>
      <c r="AB167" s="796"/>
      <c r="AC167" s="796"/>
      <c r="AD167" s="796"/>
      <c r="AE167" s="796"/>
      <c r="AF167" s="796"/>
      <c r="AG167" s="796"/>
      <c r="AH167" s="796"/>
      <c r="AI167" s="796"/>
      <c r="AJ167" s="796"/>
      <c r="AK167" s="796"/>
      <c r="AL167" s="796"/>
      <c r="AM167" s="796"/>
      <c r="AN167" s="796"/>
      <c r="AO167" s="796"/>
      <c r="AP167" s="796"/>
      <c r="AQ167" s="796"/>
      <c r="AR167" s="796"/>
      <c r="AS167" s="796"/>
      <c r="AT167" s="796"/>
      <c r="AU167" s="796"/>
      <c r="AV167" s="796"/>
      <c r="AW167" s="796"/>
      <c r="AX167" s="796"/>
      <c r="AY167" s="796"/>
      <c r="AZ167" s="796"/>
      <c r="BA167" s="796"/>
      <c r="BB167" s="796"/>
      <c r="BC167" s="796"/>
      <c r="BD167" s="796"/>
      <c r="BE167" s="796"/>
      <c r="BF167" s="796"/>
      <c r="BG167" s="796"/>
      <c r="BH167" s="796"/>
      <c r="BI167" s="796"/>
      <c r="BJ167" s="796"/>
      <c r="BK167" s="796"/>
      <c r="BL167" s="535"/>
      <c r="BM167" s="535"/>
      <c r="BN167" s="535"/>
      <c r="BO167" s="535"/>
      <c r="BP167" s="535"/>
      <c r="BQ167" s="535"/>
      <c r="BR167" s="535"/>
      <c r="BS167" s="535"/>
      <c r="BT167" s="535"/>
      <c r="BU167" s="535"/>
      <c r="BV167" s="535"/>
      <c r="BW167" s="535"/>
      <c r="BX167" s="535"/>
      <c r="BY167" s="535"/>
      <c r="BZ167" s="535"/>
      <c r="CA167" s="535"/>
    </row>
    <row r="168" spans="2:79" ht="12.75">
      <c r="B168" s="796"/>
      <c r="C168" s="796"/>
      <c r="D168" s="796"/>
      <c r="E168" s="796"/>
      <c r="F168" s="796"/>
      <c r="G168" s="796"/>
      <c r="H168" s="796"/>
      <c r="I168" s="796"/>
      <c r="J168" s="796"/>
      <c r="K168" s="796"/>
      <c r="L168" s="796"/>
      <c r="M168" s="796"/>
      <c r="N168" s="796"/>
      <c r="O168" s="796"/>
      <c r="P168" s="796"/>
      <c r="Q168" s="796"/>
      <c r="R168" s="796"/>
      <c r="S168" s="796"/>
      <c r="T168" s="796"/>
      <c r="U168" s="796"/>
      <c r="V168" s="796"/>
      <c r="W168" s="796"/>
      <c r="X168" s="796"/>
      <c r="Y168" s="796"/>
      <c r="Z168" s="796"/>
      <c r="AA168" s="796"/>
      <c r="AB168" s="796"/>
      <c r="AC168" s="796"/>
      <c r="AD168" s="796"/>
      <c r="AE168" s="796"/>
      <c r="AF168" s="796"/>
      <c r="AG168" s="796"/>
      <c r="AH168" s="796"/>
      <c r="AI168" s="796"/>
      <c r="AJ168" s="796"/>
      <c r="AK168" s="796"/>
      <c r="AL168" s="796"/>
      <c r="AM168" s="796"/>
      <c r="AN168" s="796"/>
      <c r="AO168" s="796"/>
      <c r="AP168" s="796"/>
      <c r="AQ168" s="796"/>
      <c r="AR168" s="796"/>
      <c r="AS168" s="796"/>
      <c r="AT168" s="796"/>
      <c r="AU168" s="796"/>
      <c r="AV168" s="796"/>
      <c r="AW168" s="796"/>
      <c r="AX168" s="796"/>
      <c r="AY168" s="796"/>
      <c r="AZ168" s="796"/>
      <c r="BA168" s="796"/>
      <c r="BB168" s="796"/>
      <c r="BC168" s="796"/>
      <c r="BD168" s="796"/>
      <c r="BE168" s="796"/>
      <c r="BF168" s="796"/>
      <c r="BG168" s="796"/>
      <c r="BH168" s="796"/>
      <c r="BI168" s="796"/>
      <c r="BJ168" s="796"/>
      <c r="BK168" s="796"/>
      <c r="BL168" s="535"/>
      <c r="BM168" s="535"/>
      <c r="BN168" s="535"/>
      <c r="BO168" s="535"/>
      <c r="BP168" s="535"/>
      <c r="BQ168" s="535"/>
      <c r="BR168" s="535"/>
      <c r="BS168" s="535"/>
      <c r="BT168" s="535"/>
      <c r="BU168" s="535"/>
      <c r="BV168" s="535"/>
      <c r="BW168" s="535"/>
      <c r="BX168" s="535"/>
      <c r="BY168" s="535"/>
      <c r="BZ168" s="535"/>
      <c r="CA168" s="535"/>
    </row>
    <row r="169" spans="2:79" ht="12.75">
      <c r="B169" s="796"/>
      <c r="C169" s="796"/>
      <c r="D169" s="796"/>
      <c r="E169" s="796"/>
      <c r="F169" s="796"/>
      <c r="G169" s="796"/>
      <c r="H169" s="796"/>
      <c r="I169" s="796"/>
      <c r="J169" s="796"/>
      <c r="K169" s="796"/>
      <c r="L169" s="796"/>
      <c r="M169" s="796"/>
      <c r="N169" s="796"/>
      <c r="O169" s="796"/>
      <c r="P169" s="796"/>
      <c r="Q169" s="796"/>
      <c r="R169" s="796"/>
      <c r="S169" s="796"/>
      <c r="T169" s="796"/>
      <c r="U169" s="796"/>
      <c r="V169" s="796"/>
      <c r="W169" s="796"/>
      <c r="X169" s="796"/>
      <c r="Y169" s="796"/>
      <c r="Z169" s="796"/>
      <c r="AA169" s="796"/>
      <c r="AB169" s="796"/>
      <c r="AC169" s="796"/>
      <c r="AD169" s="796"/>
      <c r="AE169" s="796"/>
      <c r="AF169" s="796"/>
      <c r="AG169" s="796"/>
      <c r="AH169" s="796"/>
      <c r="AI169" s="796"/>
      <c r="AJ169" s="796"/>
      <c r="AK169" s="796"/>
      <c r="AL169" s="796"/>
      <c r="AM169" s="796"/>
      <c r="AN169" s="796"/>
      <c r="AO169" s="796"/>
      <c r="AP169" s="796"/>
      <c r="AQ169" s="796"/>
      <c r="AR169" s="796"/>
      <c r="AS169" s="796"/>
      <c r="AT169" s="796"/>
      <c r="AU169" s="796"/>
      <c r="AV169" s="796"/>
      <c r="AW169" s="796"/>
      <c r="AX169" s="796"/>
      <c r="AY169" s="796"/>
      <c r="AZ169" s="796"/>
      <c r="BA169" s="796"/>
      <c r="BB169" s="796"/>
      <c r="BC169" s="796"/>
      <c r="BD169" s="796"/>
      <c r="BE169" s="796"/>
      <c r="BF169" s="796"/>
      <c r="BG169" s="796"/>
      <c r="BH169" s="796"/>
      <c r="BI169" s="796"/>
      <c r="BJ169" s="796"/>
      <c r="BK169" s="796"/>
      <c r="BL169" s="535"/>
      <c r="BM169" s="535"/>
      <c r="BN169" s="535"/>
      <c r="BO169" s="535"/>
      <c r="BP169" s="535"/>
      <c r="BQ169" s="535"/>
      <c r="BR169" s="535"/>
      <c r="BS169" s="535"/>
      <c r="BT169" s="535"/>
      <c r="BU169" s="535"/>
      <c r="BV169" s="535"/>
      <c r="BW169" s="535"/>
      <c r="BX169" s="535"/>
      <c r="BY169" s="535"/>
      <c r="BZ169" s="535"/>
      <c r="CA169" s="535"/>
    </row>
    <row r="170" spans="2:79" ht="12.75">
      <c r="B170" s="796"/>
      <c r="C170" s="796"/>
      <c r="D170" s="796"/>
      <c r="E170" s="796"/>
      <c r="F170" s="796"/>
      <c r="G170" s="796"/>
      <c r="H170" s="796"/>
      <c r="I170" s="796"/>
      <c r="J170" s="796"/>
      <c r="K170" s="796"/>
      <c r="L170" s="796"/>
      <c r="M170" s="796"/>
      <c r="N170" s="796"/>
      <c r="O170" s="796"/>
      <c r="P170" s="796"/>
      <c r="Q170" s="796"/>
      <c r="R170" s="796"/>
      <c r="S170" s="796"/>
      <c r="T170" s="796"/>
      <c r="U170" s="796"/>
      <c r="V170" s="796"/>
      <c r="W170" s="796"/>
      <c r="X170" s="796"/>
      <c r="Y170" s="796"/>
      <c r="Z170" s="796"/>
      <c r="AA170" s="796"/>
      <c r="AB170" s="796"/>
      <c r="AC170" s="796"/>
      <c r="AD170" s="796"/>
      <c r="AE170" s="796"/>
      <c r="AF170" s="796"/>
      <c r="AG170" s="796"/>
      <c r="AH170" s="796"/>
      <c r="AI170" s="796"/>
      <c r="AJ170" s="796"/>
      <c r="AK170" s="796"/>
      <c r="AL170" s="796"/>
      <c r="AM170" s="796"/>
      <c r="AN170" s="796"/>
      <c r="AO170" s="796"/>
      <c r="AP170" s="796"/>
      <c r="AQ170" s="796"/>
      <c r="AR170" s="796"/>
      <c r="AS170" s="796"/>
      <c r="AT170" s="796"/>
      <c r="AU170" s="796"/>
      <c r="AV170" s="796"/>
      <c r="AW170" s="796"/>
      <c r="AX170" s="796"/>
      <c r="AY170" s="796"/>
      <c r="AZ170" s="796"/>
      <c r="BA170" s="796"/>
      <c r="BB170" s="796"/>
      <c r="BC170" s="796"/>
      <c r="BD170" s="796"/>
      <c r="BE170" s="796"/>
      <c r="BF170" s="796"/>
      <c r="BG170" s="796"/>
      <c r="BH170" s="796"/>
      <c r="BI170" s="796"/>
      <c r="BJ170" s="796"/>
      <c r="BK170" s="796"/>
      <c r="BL170" s="535"/>
      <c r="BM170" s="535"/>
      <c r="BN170" s="535"/>
      <c r="BO170" s="535"/>
      <c r="BP170" s="535"/>
      <c r="BQ170" s="535"/>
      <c r="BR170" s="535"/>
      <c r="BS170" s="535"/>
      <c r="BT170" s="535"/>
      <c r="BU170" s="535"/>
      <c r="BV170" s="535"/>
      <c r="BW170" s="535"/>
      <c r="BX170" s="535"/>
      <c r="BY170" s="535"/>
      <c r="BZ170" s="535"/>
      <c r="CA170" s="535"/>
    </row>
    <row r="171" spans="2:79" ht="12.75">
      <c r="B171" s="796"/>
      <c r="C171" s="796"/>
      <c r="D171" s="796"/>
      <c r="E171" s="796"/>
      <c r="F171" s="796"/>
      <c r="G171" s="796"/>
      <c r="H171" s="796"/>
      <c r="I171" s="796"/>
      <c r="J171" s="796"/>
      <c r="K171" s="796"/>
      <c r="L171" s="796"/>
      <c r="M171" s="796"/>
      <c r="N171" s="796"/>
      <c r="O171" s="796"/>
      <c r="P171" s="796"/>
      <c r="Q171" s="796"/>
      <c r="R171" s="796"/>
      <c r="S171" s="796"/>
      <c r="T171" s="796"/>
      <c r="U171" s="796"/>
      <c r="V171" s="796"/>
      <c r="W171" s="796"/>
      <c r="X171" s="796"/>
      <c r="Y171" s="796"/>
      <c r="Z171" s="796"/>
      <c r="AA171" s="796"/>
      <c r="AB171" s="796"/>
      <c r="AC171" s="796"/>
      <c r="AD171" s="796"/>
      <c r="AE171" s="796"/>
      <c r="AF171" s="796"/>
      <c r="AG171" s="796"/>
      <c r="AH171" s="796"/>
      <c r="AI171" s="796"/>
      <c r="AJ171" s="796"/>
      <c r="AK171" s="796"/>
      <c r="AL171" s="796"/>
      <c r="AM171" s="796"/>
      <c r="AN171" s="796"/>
      <c r="AO171" s="796"/>
      <c r="AP171" s="796"/>
      <c r="AQ171" s="796"/>
      <c r="AR171" s="796"/>
      <c r="AS171" s="796"/>
      <c r="AT171" s="796"/>
      <c r="AU171" s="796"/>
      <c r="AV171" s="796"/>
      <c r="AW171" s="796"/>
      <c r="AX171" s="796"/>
      <c r="AY171" s="796"/>
      <c r="AZ171" s="796"/>
      <c r="BA171" s="796"/>
      <c r="BB171" s="796"/>
      <c r="BC171" s="796"/>
      <c r="BD171" s="796"/>
      <c r="BE171" s="796"/>
      <c r="BF171" s="796"/>
      <c r="BG171" s="796"/>
      <c r="BH171" s="796"/>
      <c r="BI171" s="796"/>
      <c r="BJ171" s="796"/>
      <c r="BK171" s="796"/>
      <c r="BL171" s="535"/>
      <c r="BM171" s="535"/>
      <c r="BN171" s="535"/>
      <c r="BO171" s="535"/>
      <c r="BP171" s="535"/>
      <c r="BQ171" s="535"/>
      <c r="BR171" s="535"/>
      <c r="BS171" s="535"/>
      <c r="BT171" s="535"/>
      <c r="BU171" s="535"/>
      <c r="BV171" s="535"/>
      <c r="BW171" s="535"/>
      <c r="BX171" s="535"/>
      <c r="BY171" s="535"/>
      <c r="BZ171" s="535"/>
      <c r="CA171" s="535"/>
    </row>
    <row r="172" spans="2:79" ht="12.75">
      <c r="B172" s="796"/>
      <c r="C172" s="796"/>
      <c r="D172" s="796"/>
      <c r="E172" s="796"/>
      <c r="F172" s="796"/>
      <c r="G172" s="796"/>
      <c r="H172" s="796"/>
      <c r="I172" s="796"/>
      <c r="J172" s="796"/>
      <c r="K172" s="796"/>
      <c r="L172" s="796"/>
      <c r="M172" s="796"/>
      <c r="N172" s="796"/>
      <c r="O172" s="796"/>
      <c r="P172" s="796"/>
      <c r="Q172" s="796"/>
      <c r="R172" s="796"/>
      <c r="S172" s="796"/>
      <c r="T172" s="796"/>
      <c r="U172" s="796"/>
      <c r="V172" s="796"/>
      <c r="W172" s="796"/>
      <c r="X172" s="796"/>
      <c r="Y172" s="796"/>
      <c r="Z172" s="796"/>
      <c r="AA172" s="796"/>
      <c r="AB172" s="796"/>
      <c r="AC172" s="796"/>
      <c r="AD172" s="796"/>
      <c r="AE172" s="796"/>
      <c r="AF172" s="796"/>
      <c r="AG172" s="796"/>
      <c r="AH172" s="796"/>
      <c r="AI172" s="796"/>
      <c r="AJ172" s="796"/>
      <c r="AK172" s="796"/>
      <c r="AL172" s="796"/>
      <c r="AM172" s="796"/>
      <c r="AN172" s="796"/>
      <c r="AO172" s="796"/>
      <c r="AP172" s="796"/>
      <c r="AQ172" s="796"/>
      <c r="AR172" s="796"/>
      <c r="AS172" s="796"/>
      <c r="AT172" s="796"/>
      <c r="AU172" s="796"/>
      <c r="AV172" s="796"/>
      <c r="AW172" s="796"/>
      <c r="AX172" s="796"/>
      <c r="AY172" s="796"/>
      <c r="AZ172" s="796"/>
      <c r="BA172" s="796"/>
      <c r="BB172" s="796"/>
      <c r="BC172" s="796"/>
      <c r="BD172" s="796"/>
      <c r="BE172" s="796"/>
      <c r="BF172" s="796"/>
      <c r="BG172" s="796"/>
      <c r="BH172" s="796"/>
      <c r="BI172" s="796"/>
      <c r="BJ172" s="796"/>
      <c r="BK172" s="796"/>
      <c r="BL172" s="535"/>
      <c r="BM172" s="535"/>
      <c r="BN172" s="535"/>
      <c r="BO172" s="535"/>
      <c r="BP172" s="535"/>
      <c r="BQ172" s="535"/>
      <c r="BR172" s="535"/>
      <c r="BS172" s="535"/>
      <c r="BT172" s="535"/>
      <c r="BU172" s="535"/>
      <c r="BV172" s="535"/>
      <c r="BW172" s="535"/>
      <c r="BX172" s="535"/>
      <c r="BY172" s="535"/>
      <c r="BZ172" s="535"/>
      <c r="CA172" s="535"/>
    </row>
    <row r="173" spans="2:79" ht="12.75">
      <c r="B173" s="796"/>
      <c r="C173" s="796"/>
      <c r="D173" s="796"/>
      <c r="E173" s="796"/>
      <c r="F173" s="796"/>
      <c r="G173" s="796"/>
      <c r="H173" s="796"/>
      <c r="I173" s="796"/>
      <c r="J173" s="796"/>
      <c r="K173" s="796"/>
      <c r="L173" s="796"/>
      <c r="M173" s="796"/>
      <c r="N173" s="796"/>
      <c r="O173" s="796"/>
      <c r="P173" s="796"/>
      <c r="Q173" s="796"/>
      <c r="R173" s="796"/>
      <c r="S173" s="796"/>
      <c r="T173" s="796"/>
      <c r="U173" s="796"/>
      <c r="V173" s="796"/>
      <c r="W173" s="796"/>
      <c r="X173" s="796"/>
      <c r="Y173" s="796"/>
      <c r="Z173" s="796"/>
      <c r="AA173" s="796"/>
      <c r="AB173" s="796"/>
      <c r="AC173" s="796"/>
      <c r="AD173" s="796"/>
      <c r="AE173" s="796"/>
      <c r="AF173" s="796"/>
      <c r="AG173" s="796"/>
      <c r="AH173" s="796"/>
      <c r="AI173" s="796"/>
      <c r="AJ173" s="796"/>
      <c r="AK173" s="796"/>
      <c r="AL173" s="796"/>
      <c r="AM173" s="796"/>
      <c r="AN173" s="796"/>
      <c r="AO173" s="796"/>
      <c r="AP173" s="796"/>
      <c r="AQ173" s="796"/>
      <c r="AR173" s="796"/>
      <c r="AS173" s="796"/>
      <c r="AT173" s="796"/>
      <c r="AU173" s="796"/>
      <c r="AV173" s="796"/>
      <c r="AW173" s="796"/>
      <c r="AX173" s="796"/>
      <c r="AY173" s="796"/>
      <c r="AZ173" s="796"/>
      <c r="BA173" s="796"/>
      <c r="BB173" s="796"/>
      <c r="BC173" s="796"/>
      <c r="BD173" s="796"/>
      <c r="BE173" s="796"/>
      <c r="BF173" s="796"/>
      <c r="BG173" s="796"/>
      <c r="BH173" s="796"/>
      <c r="BI173" s="796"/>
      <c r="BJ173" s="796"/>
      <c r="BK173" s="796"/>
      <c r="BL173" s="535"/>
      <c r="BM173" s="535"/>
      <c r="BN173" s="535"/>
      <c r="BO173" s="535"/>
      <c r="BP173" s="535"/>
      <c r="BQ173" s="535"/>
      <c r="BR173" s="535"/>
      <c r="BS173" s="535"/>
      <c r="BT173" s="535"/>
      <c r="BU173" s="535"/>
      <c r="BV173" s="535"/>
      <c r="BW173" s="535"/>
      <c r="BX173" s="535"/>
      <c r="BY173" s="535"/>
      <c r="BZ173" s="535"/>
      <c r="CA173" s="535"/>
    </row>
    <row r="174" spans="2:79" ht="12.75">
      <c r="B174" s="796"/>
      <c r="C174" s="796"/>
      <c r="D174" s="796"/>
      <c r="E174" s="796"/>
      <c r="F174" s="796"/>
      <c r="G174" s="796"/>
      <c r="H174" s="796"/>
      <c r="I174" s="796"/>
      <c r="J174" s="796"/>
      <c r="K174" s="796"/>
      <c r="L174" s="796"/>
      <c r="M174" s="796"/>
      <c r="N174" s="796"/>
      <c r="O174" s="796"/>
      <c r="P174" s="796"/>
      <c r="Q174" s="796"/>
      <c r="R174" s="796"/>
      <c r="S174" s="796"/>
      <c r="T174" s="796"/>
      <c r="U174" s="796"/>
      <c r="V174" s="796"/>
      <c r="W174" s="796"/>
      <c r="X174" s="796"/>
      <c r="Y174" s="796"/>
      <c r="Z174" s="796"/>
      <c r="AA174" s="796"/>
      <c r="AB174" s="796"/>
      <c r="AC174" s="796"/>
      <c r="AD174" s="796"/>
      <c r="AE174" s="796"/>
      <c r="AF174" s="796"/>
      <c r="AG174" s="796"/>
      <c r="AH174" s="796"/>
      <c r="AI174" s="796"/>
      <c r="AJ174" s="796"/>
      <c r="AK174" s="796"/>
      <c r="AL174" s="796"/>
      <c r="AM174" s="796"/>
      <c r="AN174" s="796"/>
      <c r="AO174" s="796"/>
      <c r="AP174" s="796"/>
      <c r="AQ174" s="796"/>
      <c r="AR174" s="796"/>
      <c r="AS174" s="796"/>
      <c r="AT174" s="796"/>
      <c r="AU174" s="796"/>
      <c r="AV174" s="796"/>
      <c r="AW174" s="796"/>
      <c r="AX174" s="796"/>
      <c r="AY174" s="796"/>
      <c r="AZ174" s="796"/>
      <c r="BA174" s="796"/>
      <c r="BB174" s="796"/>
      <c r="BC174" s="796"/>
      <c r="BD174" s="796"/>
      <c r="BE174" s="796"/>
      <c r="BF174" s="796"/>
      <c r="BG174" s="796"/>
      <c r="BH174" s="796"/>
      <c r="BI174" s="796"/>
      <c r="BJ174" s="796"/>
      <c r="BK174" s="796"/>
      <c r="BL174" s="535"/>
      <c r="BM174" s="535"/>
      <c r="BN174" s="535"/>
      <c r="BO174" s="535"/>
      <c r="BP174" s="535"/>
      <c r="BQ174" s="535"/>
      <c r="BR174" s="535"/>
      <c r="BS174" s="535"/>
      <c r="BT174" s="535"/>
      <c r="BU174" s="535"/>
      <c r="BV174" s="535"/>
      <c r="BW174" s="535"/>
      <c r="BX174" s="535"/>
      <c r="BY174" s="535"/>
      <c r="BZ174" s="535"/>
      <c r="CA174" s="535"/>
    </row>
    <row r="175" spans="2:79" ht="12.75">
      <c r="B175" s="796"/>
      <c r="C175" s="796"/>
      <c r="D175" s="796"/>
      <c r="E175" s="796"/>
      <c r="F175" s="796"/>
      <c r="G175" s="796"/>
      <c r="H175" s="796"/>
      <c r="I175" s="796"/>
      <c r="J175" s="796"/>
      <c r="K175" s="796"/>
      <c r="L175" s="796"/>
      <c r="M175" s="796"/>
      <c r="N175" s="796"/>
      <c r="O175" s="796"/>
      <c r="P175" s="796"/>
      <c r="Q175" s="796"/>
      <c r="R175" s="796"/>
      <c r="S175" s="796"/>
      <c r="T175" s="796"/>
      <c r="U175" s="796"/>
      <c r="V175" s="796"/>
      <c r="W175" s="796"/>
      <c r="X175" s="796"/>
      <c r="Y175" s="796"/>
      <c r="Z175" s="796"/>
      <c r="AA175" s="796"/>
      <c r="AB175" s="796"/>
      <c r="AC175" s="796"/>
      <c r="AD175" s="796"/>
      <c r="AE175" s="796"/>
      <c r="AF175" s="796"/>
      <c r="AG175" s="796"/>
      <c r="AH175" s="796"/>
      <c r="AI175" s="796"/>
      <c r="AJ175" s="796"/>
      <c r="AK175" s="796"/>
      <c r="AL175" s="796"/>
      <c r="AM175" s="796"/>
      <c r="AN175" s="796"/>
      <c r="AO175" s="796"/>
      <c r="AP175" s="796"/>
      <c r="AQ175" s="796"/>
      <c r="AR175" s="796"/>
      <c r="AS175" s="796"/>
      <c r="AT175" s="796"/>
      <c r="AU175" s="796"/>
      <c r="AV175" s="796"/>
      <c r="AW175" s="796"/>
      <c r="AX175" s="796"/>
      <c r="AY175" s="796"/>
      <c r="AZ175" s="796"/>
      <c r="BA175" s="796"/>
      <c r="BB175" s="796"/>
      <c r="BC175" s="796"/>
      <c r="BD175" s="796"/>
      <c r="BE175" s="796"/>
      <c r="BF175" s="796"/>
      <c r="BG175" s="796"/>
      <c r="BH175" s="796"/>
      <c r="BI175" s="796"/>
      <c r="BJ175" s="796"/>
      <c r="BK175" s="796"/>
      <c r="BL175" s="535"/>
      <c r="BM175" s="535"/>
      <c r="BN175" s="535"/>
      <c r="BO175" s="535"/>
      <c r="BP175" s="535"/>
      <c r="BQ175" s="535"/>
      <c r="BR175" s="535"/>
      <c r="BS175" s="535"/>
      <c r="BT175" s="535"/>
      <c r="BU175" s="535"/>
      <c r="BV175" s="535"/>
      <c r="BW175" s="535"/>
      <c r="BX175" s="535"/>
      <c r="BY175" s="535"/>
      <c r="BZ175" s="535"/>
      <c r="CA175" s="535"/>
    </row>
    <row r="176" spans="2:79" ht="12.75">
      <c r="B176" s="796"/>
      <c r="C176" s="796"/>
      <c r="D176" s="796"/>
      <c r="E176" s="796"/>
      <c r="F176" s="796"/>
      <c r="G176" s="796"/>
      <c r="H176" s="796"/>
      <c r="I176" s="796"/>
      <c r="J176" s="796"/>
      <c r="K176" s="796"/>
      <c r="L176" s="796"/>
      <c r="M176" s="796"/>
      <c r="N176" s="796"/>
      <c r="O176" s="796"/>
      <c r="P176" s="796"/>
      <c r="Q176" s="796"/>
      <c r="R176" s="796"/>
      <c r="S176" s="796"/>
      <c r="T176" s="796"/>
      <c r="U176" s="796"/>
      <c r="V176" s="796"/>
      <c r="W176" s="796"/>
      <c r="X176" s="796"/>
      <c r="Y176" s="796"/>
      <c r="Z176" s="796"/>
      <c r="AA176" s="796"/>
      <c r="AB176" s="796"/>
      <c r="AC176" s="796"/>
      <c r="AD176" s="796"/>
      <c r="AE176" s="796"/>
      <c r="AF176" s="796"/>
      <c r="AG176" s="796"/>
      <c r="AH176" s="796"/>
      <c r="AI176" s="796"/>
      <c r="AJ176" s="796"/>
      <c r="AK176" s="796"/>
      <c r="AL176" s="796"/>
      <c r="AM176" s="796"/>
      <c r="AN176" s="796"/>
      <c r="AO176" s="796"/>
      <c r="AP176" s="796"/>
      <c r="AQ176" s="796"/>
      <c r="AR176" s="796"/>
      <c r="AS176" s="796"/>
      <c r="AT176" s="796"/>
      <c r="AU176" s="796"/>
      <c r="AV176" s="796"/>
      <c r="AW176" s="796"/>
      <c r="AX176" s="796"/>
      <c r="AY176" s="796"/>
      <c r="AZ176" s="796"/>
      <c r="BA176" s="796"/>
      <c r="BB176" s="796"/>
      <c r="BC176" s="796"/>
      <c r="BD176" s="796"/>
      <c r="BE176" s="796"/>
      <c r="BF176" s="796"/>
      <c r="BG176" s="796"/>
      <c r="BH176" s="796"/>
      <c r="BI176" s="796"/>
      <c r="BJ176" s="796"/>
      <c r="BK176" s="796"/>
      <c r="BL176" s="535"/>
      <c r="BM176" s="535"/>
      <c r="BN176" s="535"/>
      <c r="BO176" s="535"/>
      <c r="BP176" s="535"/>
      <c r="BQ176" s="535"/>
      <c r="BR176" s="535"/>
      <c r="BS176" s="535"/>
      <c r="BT176" s="535"/>
      <c r="BU176" s="535"/>
      <c r="BV176" s="535"/>
      <c r="BW176" s="535"/>
      <c r="BX176" s="535"/>
      <c r="BY176" s="535"/>
      <c r="BZ176" s="535"/>
      <c r="CA176" s="535"/>
    </row>
    <row r="177" spans="2:79" ht="12.75">
      <c r="B177" s="796"/>
      <c r="C177" s="796"/>
      <c r="D177" s="796"/>
      <c r="E177" s="796"/>
      <c r="F177" s="796"/>
      <c r="G177" s="796"/>
      <c r="H177" s="796"/>
      <c r="I177" s="796"/>
      <c r="J177" s="796"/>
      <c r="K177" s="796"/>
      <c r="L177" s="796"/>
      <c r="M177" s="796"/>
      <c r="N177" s="796"/>
      <c r="O177" s="796"/>
      <c r="P177" s="796"/>
      <c r="Q177" s="796"/>
      <c r="R177" s="796"/>
      <c r="S177" s="796"/>
      <c r="T177" s="796"/>
      <c r="U177" s="796"/>
      <c r="V177" s="796"/>
      <c r="W177" s="796"/>
      <c r="X177" s="796"/>
      <c r="Y177" s="796"/>
      <c r="Z177" s="796"/>
      <c r="AA177" s="796"/>
      <c r="AB177" s="796"/>
      <c r="AC177" s="796"/>
      <c r="AD177" s="796"/>
      <c r="AE177" s="796"/>
      <c r="AF177" s="796"/>
      <c r="AG177" s="796"/>
      <c r="AH177" s="796"/>
      <c r="AI177" s="796"/>
      <c r="AJ177" s="796"/>
      <c r="AK177" s="796"/>
      <c r="AL177" s="796"/>
      <c r="AM177" s="796"/>
      <c r="AN177" s="796"/>
      <c r="AO177" s="796"/>
      <c r="AP177" s="796"/>
      <c r="AQ177" s="796"/>
      <c r="AR177" s="796"/>
      <c r="AS177" s="796"/>
      <c r="AT177" s="796"/>
      <c r="AU177" s="796"/>
      <c r="AV177" s="796"/>
      <c r="AW177" s="796"/>
      <c r="AX177" s="796"/>
      <c r="AY177" s="796"/>
      <c r="AZ177" s="796"/>
      <c r="BA177" s="796"/>
      <c r="BB177" s="796"/>
      <c r="BC177" s="796"/>
      <c r="BD177" s="796"/>
      <c r="BE177" s="796"/>
      <c r="BF177" s="796"/>
      <c r="BG177" s="796"/>
      <c r="BH177" s="796"/>
      <c r="BI177" s="796"/>
      <c r="BJ177" s="796"/>
      <c r="BK177" s="796"/>
      <c r="BL177" s="535"/>
      <c r="BM177" s="535"/>
      <c r="BN177" s="535"/>
      <c r="BO177" s="535"/>
      <c r="BP177" s="535"/>
      <c r="BQ177" s="535"/>
      <c r="BR177" s="535"/>
      <c r="BS177" s="535"/>
      <c r="BT177" s="535"/>
      <c r="BU177" s="535"/>
      <c r="BV177" s="535"/>
      <c r="BW177" s="535"/>
      <c r="BX177" s="535"/>
      <c r="BY177" s="535"/>
      <c r="BZ177" s="535"/>
      <c r="CA177" s="535"/>
    </row>
    <row r="178" spans="2:79" ht="12.75">
      <c r="B178" s="796"/>
      <c r="C178" s="796"/>
      <c r="D178" s="796"/>
      <c r="E178" s="796"/>
      <c r="F178" s="796"/>
      <c r="G178" s="796"/>
      <c r="H178" s="796"/>
      <c r="I178" s="796"/>
      <c r="J178" s="796"/>
      <c r="K178" s="796"/>
      <c r="L178" s="796"/>
      <c r="M178" s="796"/>
      <c r="N178" s="796"/>
      <c r="O178" s="796"/>
      <c r="P178" s="796"/>
      <c r="Q178" s="796"/>
      <c r="R178" s="796"/>
      <c r="S178" s="796"/>
      <c r="T178" s="796"/>
      <c r="U178" s="796"/>
      <c r="V178" s="796"/>
      <c r="W178" s="796"/>
      <c r="X178" s="796"/>
      <c r="Y178" s="796"/>
      <c r="Z178" s="796"/>
      <c r="AA178" s="796"/>
      <c r="AB178" s="796"/>
      <c r="AC178" s="796"/>
      <c r="AD178" s="796"/>
      <c r="AE178" s="796"/>
      <c r="AF178" s="796"/>
      <c r="AG178" s="796"/>
      <c r="AH178" s="796"/>
      <c r="AI178" s="796"/>
      <c r="AJ178" s="796"/>
      <c r="AK178" s="796"/>
      <c r="AL178" s="796"/>
      <c r="AM178" s="796"/>
      <c r="AN178" s="796"/>
      <c r="AO178" s="796"/>
      <c r="AP178" s="796"/>
      <c r="AQ178" s="796"/>
      <c r="AR178" s="796"/>
      <c r="AS178" s="796"/>
      <c r="AT178" s="796"/>
      <c r="AU178" s="796"/>
      <c r="AV178" s="796"/>
      <c r="AW178" s="796"/>
      <c r="AX178" s="796"/>
      <c r="AY178" s="796"/>
      <c r="AZ178" s="796"/>
      <c r="BA178" s="796"/>
      <c r="BB178" s="796"/>
      <c r="BC178" s="796"/>
      <c r="BD178" s="796"/>
      <c r="BE178" s="796"/>
      <c r="BF178" s="796"/>
      <c r="BG178" s="796"/>
      <c r="BH178" s="796"/>
      <c r="BI178" s="796"/>
      <c r="BJ178" s="796"/>
      <c r="BK178" s="796"/>
      <c r="BL178" s="535"/>
      <c r="BM178" s="535"/>
      <c r="BN178" s="535"/>
      <c r="BO178" s="535"/>
      <c r="BP178" s="535"/>
      <c r="BQ178" s="535"/>
      <c r="BR178" s="535"/>
      <c r="BS178" s="535"/>
      <c r="BT178" s="535"/>
      <c r="BU178" s="535"/>
      <c r="BV178" s="535"/>
      <c r="BW178" s="535"/>
      <c r="BX178" s="535"/>
      <c r="BY178" s="535"/>
      <c r="BZ178" s="535"/>
      <c r="CA178" s="535"/>
    </row>
    <row r="179" spans="2:79" ht="12.75">
      <c r="B179" s="796"/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796"/>
      <c r="AJ179" s="796"/>
      <c r="AK179" s="796"/>
      <c r="AL179" s="796"/>
      <c r="AM179" s="796"/>
      <c r="AN179" s="796"/>
      <c r="AO179" s="796"/>
      <c r="AP179" s="796"/>
      <c r="AQ179" s="796"/>
      <c r="AR179" s="796"/>
      <c r="AS179" s="796"/>
      <c r="AT179" s="796"/>
      <c r="AU179" s="796"/>
      <c r="AV179" s="796"/>
      <c r="AW179" s="796"/>
      <c r="AX179" s="796"/>
      <c r="AY179" s="796"/>
      <c r="AZ179" s="796"/>
      <c r="BA179" s="796"/>
      <c r="BB179" s="796"/>
      <c r="BC179" s="796"/>
      <c r="BD179" s="796"/>
      <c r="BE179" s="796"/>
      <c r="BF179" s="796"/>
      <c r="BG179" s="796"/>
      <c r="BH179" s="796"/>
      <c r="BI179" s="796"/>
      <c r="BJ179" s="796"/>
      <c r="BK179" s="796"/>
      <c r="BL179" s="535"/>
      <c r="BM179" s="535"/>
      <c r="BN179" s="535"/>
      <c r="BO179" s="535"/>
      <c r="BP179" s="535"/>
      <c r="BQ179" s="535"/>
      <c r="BR179" s="535"/>
      <c r="BS179" s="535"/>
      <c r="BT179" s="535"/>
      <c r="BU179" s="535"/>
      <c r="BV179" s="535"/>
      <c r="BW179" s="535"/>
      <c r="BX179" s="535"/>
      <c r="BY179" s="535"/>
      <c r="BZ179" s="535"/>
      <c r="CA179" s="535"/>
    </row>
    <row r="180" spans="2:79" ht="12.75">
      <c r="B180" s="796"/>
      <c r="C180" s="796"/>
      <c r="D180" s="796"/>
      <c r="E180" s="796"/>
      <c r="F180" s="796"/>
      <c r="G180" s="796"/>
      <c r="H180" s="796"/>
      <c r="I180" s="796"/>
      <c r="J180" s="796"/>
      <c r="K180" s="796"/>
      <c r="L180" s="796"/>
      <c r="M180" s="796"/>
      <c r="N180" s="796"/>
      <c r="O180" s="796"/>
      <c r="P180" s="796"/>
      <c r="Q180" s="796"/>
      <c r="R180" s="796"/>
      <c r="S180" s="796"/>
      <c r="T180" s="796"/>
      <c r="U180" s="796"/>
      <c r="V180" s="796"/>
      <c r="W180" s="796"/>
      <c r="X180" s="796"/>
      <c r="Y180" s="796"/>
      <c r="Z180" s="796"/>
      <c r="AA180" s="796"/>
      <c r="AB180" s="796"/>
      <c r="AC180" s="796"/>
      <c r="AD180" s="796"/>
      <c r="AE180" s="796"/>
      <c r="AF180" s="796"/>
      <c r="AG180" s="796"/>
      <c r="AH180" s="796"/>
      <c r="AI180" s="796"/>
      <c r="AJ180" s="796"/>
      <c r="AK180" s="796"/>
      <c r="AL180" s="796"/>
      <c r="AM180" s="796"/>
      <c r="AN180" s="796"/>
      <c r="AO180" s="796"/>
      <c r="AP180" s="796"/>
      <c r="AQ180" s="796"/>
      <c r="AR180" s="796"/>
      <c r="AS180" s="796"/>
      <c r="AT180" s="796"/>
      <c r="AU180" s="796"/>
      <c r="AV180" s="796"/>
      <c r="AW180" s="796"/>
      <c r="AX180" s="796"/>
      <c r="AY180" s="796"/>
      <c r="AZ180" s="796"/>
      <c r="BA180" s="796"/>
      <c r="BB180" s="796"/>
      <c r="BC180" s="796"/>
      <c r="BD180" s="796"/>
      <c r="BE180" s="796"/>
      <c r="BF180" s="796"/>
      <c r="BG180" s="796"/>
      <c r="BH180" s="796"/>
      <c r="BI180" s="796"/>
      <c r="BJ180" s="796"/>
      <c r="BK180" s="796"/>
      <c r="BL180" s="535"/>
      <c r="BM180" s="535"/>
      <c r="BN180" s="535"/>
      <c r="BO180" s="535"/>
      <c r="BP180" s="535"/>
      <c r="BQ180" s="535"/>
      <c r="BR180" s="535"/>
      <c r="BS180" s="535"/>
      <c r="BT180" s="535"/>
      <c r="BU180" s="535"/>
      <c r="BV180" s="535"/>
      <c r="BW180" s="535"/>
      <c r="BX180" s="535"/>
      <c r="BY180" s="535"/>
      <c r="BZ180" s="535"/>
      <c r="CA180" s="535"/>
    </row>
    <row r="181" spans="2:79" ht="12.75">
      <c r="B181" s="796"/>
      <c r="C181" s="796"/>
      <c r="D181" s="796"/>
      <c r="E181" s="796"/>
      <c r="F181" s="796"/>
      <c r="G181" s="796"/>
      <c r="H181" s="796"/>
      <c r="I181" s="796"/>
      <c r="J181" s="796"/>
      <c r="K181" s="796"/>
      <c r="L181" s="796"/>
      <c r="M181" s="796"/>
      <c r="N181" s="796"/>
      <c r="O181" s="796"/>
      <c r="P181" s="796"/>
      <c r="Q181" s="796"/>
      <c r="R181" s="796"/>
      <c r="S181" s="796"/>
      <c r="T181" s="796"/>
      <c r="U181" s="796"/>
      <c r="V181" s="796"/>
      <c r="W181" s="796"/>
      <c r="X181" s="796"/>
      <c r="Y181" s="796"/>
      <c r="Z181" s="796"/>
      <c r="AA181" s="796"/>
      <c r="AB181" s="796"/>
      <c r="AC181" s="796"/>
      <c r="AD181" s="796"/>
      <c r="AE181" s="796"/>
      <c r="AF181" s="796"/>
      <c r="AG181" s="796"/>
      <c r="AH181" s="796"/>
      <c r="AI181" s="796"/>
      <c r="AJ181" s="796"/>
      <c r="AK181" s="796"/>
      <c r="AL181" s="796"/>
      <c r="AM181" s="796"/>
      <c r="AN181" s="796"/>
      <c r="AO181" s="796"/>
      <c r="AP181" s="796"/>
      <c r="AQ181" s="796"/>
      <c r="AR181" s="796"/>
      <c r="AS181" s="796"/>
      <c r="AT181" s="796"/>
      <c r="AU181" s="796"/>
      <c r="AV181" s="796"/>
      <c r="AW181" s="796"/>
      <c r="AX181" s="796"/>
      <c r="AY181" s="796"/>
      <c r="AZ181" s="796"/>
      <c r="BA181" s="796"/>
      <c r="BB181" s="796"/>
      <c r="BC181" s="796"/>
      <c r="BD181" s="796"/>
      <c r="BE181" s="796"/>
      <c r="BF181" s="796"/>
      <c r="BG181" s="796"/>
      <c r="BH181" s="796"/>
      <c r="BI181" s="796"/>
      <c r="BJ181" s="796"/>
      <c r="BK181" s="796"/>
      <c r="BL181" s="535"/>
      <c r="BM181" s="535"/>
      <c r="BN181" s="535"/>
      <c r="BO181" s="535"/>
      <c r="BP181" s="535"/>
      <c r="BQ181" s="535"/>
      <c r="BR181" s="535"/>
      <c r="BS181" s="535"/>
      <c r="BT181" s="535"/>
      <c r="BU181" s="535"/>
      <c r="BV181" s="535"/>
      <c r="BW181" s="535"/>
      <c r="BX181" s="535"/>
      <c r="BY181" s="535"/>
      <c r="BZ181" s="535"/>
      <c r="CA181" s="535"/>
    </row>
    <row r="182" spans="2:79" ht="12.75">
      <c r="B182" s="796"/>
      <c r="C182" s="796"/>
      <c r="D182" s="796"/>
      <c r="E182" s="796"/>
      <c r="F182" s="796"/>
      <c r="G182" s="796"/>
      <c r="H182" s="796"/>
      <c r="I182" s="796"/>
      <c r="J182" s="796"/>
      <c r="K182" s="796"/>
      <c r="L182" s="796"/>
      <c r="M182" s="796"/>
      <c r="N182" s="796"/>
      <c r="O182" s="796"/>
      <c r="P182" s="796"/>
      <c r="Q182" s="796"/>
      <c r="R182" s="796"/>
      <c r="S182" s="796"/>
      <c r="T182" s="796"/>
      <c r="U182" s="796"/>
      <c r="V182" s="796"/>
      <c r="W182" s="796"/>
      <c r="X182" s="796"/>
      <c r="Y182" s="796"/>
      <c r="Z182" s="796"/>
      <c r="AA182" s="796"/>
      <c r="AB182" s="796"/>
      <c r="AC182" s="796"/>
      <c r="AD182" s="796"/>
      <c r="AE182" s="796"/>
      <c r="AF182" s="796"/>
      <c r="AG182" s="796"/>
      <c r="AH182" s="796"/>
      <c r="AI182" s="796"/>
      <c r="AJ182" s="796"/>
      <c r="AK182" s="796"/>
      <c r="AL182" s="796"/>
      <c r="AM182" s="796"/>
      <c r="AN182" s="796"/>
      <c r="AO182" s="796"/>
      <c r="AP182" s="796"/>
      <c r="AQ182" s="796"/>
      <c r="AR182" s="796"/>
      <c r="AS182" s="796"/>
      <c r="AT182" s="796"/>
      <c r="AU182" s="796"/>
      <c r="AV182" s="796"/>
      <c r="AW182" s="796"/>
      <c r="AX182" s="796"/>
      <c r="AY182" s="796"/>
      <c r="AZ182" s="796"/>
      <c r="BA182" s="796"/>
      <c r="BB182" s="796"/>
      <c r="BC182" s="796"/>
      <c r="BD182" s="796"/>
      <c r="BE182" s="796"/>
      <c r="BF182" s="796"/>
      <c r="BG182" s="796"/>
      <c r="BH182" s="796"/>
      <c r="BI182" s="796"/>
      <c r="BJ182" s="796"/>
      <c r="BK182" s="796"/>
      <c r="BL182" s="535"/>
      <c r="BM182" s="535"/>
      <c r="BN182" s="535"/>
      <c r="BO182" s="535"/>
      <c r="BP182" s="535"/>
      <c r="BQ182" s="535"/>
      <c r="BR182" s="535"/>
      <c r="BS182" s="535"/>
      <c r="BT182" s="535"/>
      <c r="BU182" s="535"/>
      <c r="BV182" s="535"/>
      <c r="BW182" s="535"/>
      <c r="BX182" s="535"/>
      <c r="BY182" s="535"/>
      <c r="BZ182" s="535"/>
      <c r="CA182" s="535"/>
    </row>
    <row r="183" spans="2:79" ht="12.75">
      <c r="B183" s="535"/>
      <c r="C183" s="535"/>
      <c r="D183" s="535"/>
      <c r="E183" s="535"/>
      <c r="F183" s="535"/>
      <c r="G183" s="535"/>
      <c r="H183" s="535"/>
      <c r="I183" s="535"/>
      <c r="J183" s="535"/>
      <c r="K183" s="535"/>
      <c r="L183" s="535"/>
      <c r="M183" s="535"/>
      <c r="N183" s="535"/>
      <c r="O183" s="535"/>
      <c r="P183" s="535"/>
      <c r="Q183" s="535"/>
      <c r="R183" s="535"/>
      <c r="S183" s="535"/>
      <c r="T183" s="535"/>
      <c r="U183" s="535"/>
      <c r="V183" s="535"/>
      <c r="W183" s="535"/>
      <c r="X183" s="535"/>
      <c r="Y183" s="535"/>
      <c r="Z183" s="535"/>
      <c r="AA183" s="535"/>
      <c r="AB183" s="535"/>
      <c r="AC183" s="535"/>
      <c r="AD183" s="535"/>
      <c r="AE183" s="535"/>
      <c r="AF183" s="535"/>
      <c r="AG183" s="535"/>
      <c r="AH183" s="535"/>
      <c r="AI183" s="535"/>
      <c r="AJ183" s="535"/>
      <c r="AK183" s="535"/>
      <c r="AL183" s="535"/>
      <c r="AM183" s="535"/>
      <c r="AN183" s="535"/>
      <c r="AO183" s="535"/>
      <c r="AP183" s="535"/>
      <c r="AQ183" s="535"/>
      <c r="AR183" s="535"/>
      <c r="AS183" s="535"/>
      <c r="AT183" s="535"/>
      <c r="AU183" s="535"/>
      <c r="AV183" s="535"/>
      <c r="AW183" s="535"/>
      <c r="AX183" s="535"/>
      <c r="AY183" s="535"/>
      <c r="AZ183" s="535"/>
      <c r="BA183" s="535"/>
      <c r="BB183" s="535"/>
      <c r="BC183" s="535"/>
      <c r="BD183" s="535"/>
      <c r="BE183" s="535"/>
      <c r="BF183" s="535"/>
      <c r="BG183" s="535"/>
      <c r="BH183" s="535"/>
      <c r="BI183" s="535"/>
      <c r="BJ183" s="535"/>
      <c r="BK183" s="535"/>
      <c r="BL183" s="535"/>
      <c r="BM183" s="535"/>
      <c r="BN183" s="535"/>
      <c r="BO183" s="535"/>
      <c r="BP183" s="535"/>
      <c r="BQ183" s="535"/>
      <c r="BR183" s="535"/>
      <c r="BS183" s="535"/>
      <c r="BT183" s="535"/>
      <c r="BU183" s="535"/>
      <c r="BV183" s="535"/>
      <c r="BW183" s="535"/>
      <c r="BX183" s="535"/>
      <c r="BY183" s="535"/>
      <c r="BZ183" s="535"/>
      <c r="CA183" s="535"/>
    </row>
    <row r="184" spans="2:79" ht="12.75">
      <c r="B184" s="535"/>
      <c r="C184" s="535"/>
      <c r="D184" s="535"/>
      <c r="E184" s="535"/>
      <c r="F184" s="535"/>
      <c r="G184" s="535"/>
      <c r="H184" s="535"/>
      <c r="I184" s="535"/>
      <c r="J184" s="535"/>
      <c r="K184" s="535"/>
      <c r="L184" s="535"/>
      <c r="M184" s="535"/>
      <c r="N184" s="535"/>
      <c r="O184" s="535"/>
      <c r="P184" s="535"/>
      <c r="Q184" s="535"/>
      <c r="R184" s="535"/>
      <c r="S184" s="535"/>
      <c r="T184" s="535"/>
      <c r="U184" s="535"/>
      <c r="V184" s="535"/>
      <c r="W184" s="535"/>
      <c r="X184" s="535"/>
      <c r="Y184" s="535"/>
      <c r="Z184" s="535"/>
      <c r="AA184" s="535"/>
      <c r="AB184" s="535"/>
      <c r="AC184" s="535"/>
      <c r="AD184" s="535"/>
      <c r="AE184" s="535"/>
      <c r="AF184" s="535"/>
      <c r="AG184" s="535"/>
      <c r="AH184" s="535"/>
      <c r="AI184" s="535"/>
      <c r="AJ184" s="535"/>
      <c r="AK184" s="535"/>
      <c r="AL184" s="535"/>
      <c r="AM184" s="535"/>
      <c r="AN184" s="535"/>
      <c r="AO184" s="535"/>
      <c r="AP184" s="535"/>
      <c r="AQ184" s="535"/>
      <c r="AR184" s="535"/>
      <c r="AS184" s="535"/>
      <c r="AT184" s="535"/>
      <c r="AU184" s="535"/>
      <c r="AV184" s="535"/>
      <c r="AW184" s="535"/>
      <c r="AX184" s="535"/>
      <c r="AY184" s="535"/>
      <c r="AZ184" s="535"/>
      <c r="BA184" s="535"/>
      <c r="BB184" s="535"/>
      <c r="BC184" s="535"/>
      <c r="BD184" s="535"/>
      <c r="BE184" s="535"/>
      <c r="BF184" s="535"/>
      <c r="BG184" s="535"/>
      <c r="BH184" s="535"/>
      <c r="BI184" s="535"/>
      <c r="BJ184" s="535"/>
      <c r="BK184" s="535"/>
      <c r="BL184" s="535"/>
      <c r="BM184" s="535"/>
      <c r="BN184" s="535"/>
      <c r="BO184" s="535"/>
      <c r="BP184" s="535"/>
      <c r="BQ184" s="535"/>
      <c r="BR184" s="535"/>
      <c r="BS184" s="535"/>
      <c r="BT184" s="535"/>
      <c r="BU184" s="535"/>
      <c r="BV184" s="535"/>
      <c r="BW184" s="535"/>
      <c r="BX184" s="535"/>
      <c r="BY184" s="535"/>
      <c r="BZ184" s="535"/>
      <c r="CA184" s="535"/>
    </row>
    <row r="185" spans="2:79" ht="12.75">
      <c r="B185" s="535"/>
      <c r="C185" s="535"/>
      <c r="D185" s="535"/>
      <c r="E185" s="535"/>
      <c r="F185" s="535"/>
      <c r="G185" s="535"/>
      <c r="H185" s="535"/>
      <c r="I185" s="535"/>
      <c r="J185" s="535"/>
      <c r="K185" s="535"/>
      <c r="L185" s="535"/>
      <c r="M185" s="535"/>
      <c r="N185" s="535"/>
      <c r="O185" s="535"/>
      <c r="P185" s="535"/>
      <c r="Q185" s="535"/>
      <c r="R185" s="535"/>
      <c r="S185" s="535"/>
      <c r="T185" s="535"/>
      <c r="U185" s="535"/>
      <c r="V185" s="535"/>
      <c r="W185" s="535"/>
      <c r="X185" s="535"/>
      <c r="Y185" s="535"/>
      <c r="Z185" s="535"/>
      <c r="AA185" s="535"/>
      <c r="AB185" s="535"/>
      <c r="AC185" s="535"/>
      <c r="AD185" s="535"/>
      <c r="AE185" s="535"/>
      <c r="AF185" s="535"/>
      <c r="AG185" s="535"/>
      <c r="AH185" s="535"/>
      <c r="AI185" s="535"/>
      <c r="AJ185" s="535"/>
      <c r="AK185" s="535"/>
      <c r="AL185" s="535"/>
      <c r="AM185" s="535"/>
      <c r="AN185" s="535"/>
      <c r="AO185" s="535"/>
      <c r="AP185" s="535"/>
      <c r="AQ185" s="535"/>
      <c r="AR185" s="535"/>
      <c r="AS185" s="535"/>
      <c r="AT185" s="535"/>
      <c r="AU185" s="535"/>
      <c r="AV185" s="535"/>
      <c r="AW185" s="535"/>
      <c r="AX185" s="535"/>
      <c r="AY185" s="535"/>
      <c r="AZ185" s="535"/>
      <c r="BA185" s="535"/>
      <c r="BB185" s="535"/>
      <c r="BC185" s="535"/>
      <c r="BD185" s="535"/>
      <c r="BE185" s="535"/>
      <c r="BF185" s="535"/>
      <c r="BG185" s="535"/>
      <c r="BH185" s="535"/>
      <c r="BI185" s="535"/>
      <c r="BJ185" s="535"/>
      <c r="BK185" s="535"/>
      <c r="BL185" s="535"/>
      <c r="BM185" s="535"/>
      <c r="BN185" s="535"/>
      <c r="BO185" s="535"/>
      <c r="BP185" s="535"/>
      <c r="BQ185" s="535"/>
      <c r="BR185" s="535"/>
      <c r="BS185" s="535"/>
      <c r="BT185" s="535"/>
      <c r="BU185" s="535"/>
      <c r="BV185" s="535"/>
      <c r="BW185" s="535"/>
      <c r="BX185" s="535"/>
      <c r="BY185" s="535"/>
      <c r="BZ185" s="535"/>
      <c r="CA185" s="535"/>
    </row>
    <row r="186" spans="2:79" ht="12.75">
      <c r="B186" s="535"/>
      <c r="C186" s="535"/>
      <c r="D186" s="535"/>
      <c r="E186" s="535"/>
      <c r="F186" s="535"/>
      <c r="G186" s="535"/>
      <c r="H186" s="535"/>
      <c r="I186" s="535"/>
      <c r="J186" s="535"/>
      <c r="K186" s="535"/>
      <c r="L186" s="535"/>
      <c r="M186" s="535"/>
      <c r="N186" s="535"/>
      <c r="O186" s="535"/>
      <c r="P186" s="535"/>
      <c r="Q186" s="535"/>
      <c r="R186" s="535"/>
      <c r="S186" s="535"/>
      <c r="T186" s="535"/>
      <c r="U186" s="535"/>
      <c r="V186" s="535"/>
      <c r="W186" s="535"/>
      <c r="X186" s="535"/>
      <c r="Y186" s="535"/>
      <c r="Z186" s="535"/>
      <c r="AA186" s="535"/>
      <c r="AB186" s="535"/>
      <c r="AC186" s="535"/>
      <c r="AD186" s="535"/>
      <c r="AE186" s="535"/>
      <c r="AF186" s="535"/>
      <c r="AG186" s="535"/>
      <c r="AH186" s="535"/>
      <c r="AI186" s="535"/>
      <c r="AJ186" s="535"/>
      <c r="AK186" s="535"/>
      <c r="AL186" s="535"/>
      <c r="AM186" s="535"/>
      <c r="AN186" s="535"/>
      <c r="AO186" s="535"/>
      <c r="AP186" s="535"/>
      <c r="AQ186" s="535"/>
      <c r="AR186" s="535"/>
      <c r="AS186" s="535"/>
      <c r="AT186" s="535"/>
      <c r="AU186" s="535"/>
      <c r="AV186" s="535"/>
      <c r="AW186" s="535"/>
      <c r="AX186" s="535"/>
      <c r="AY186" s="535"/>
      <c r="AZ186" s="535"/>
      <c r="BA186" s="535"/>
      <c r="BB186" s="535"/>
      <c r="BC186" s="535"/>
      <c r="BD186" s="535"/>
      <c r="BE186" s="535"/>
      <c r="BF186" s="535"/>
      <c r="BG186" s="535"/>
      <c r="BH186" s="535"/>
      <c r="BI186" s="535"/>
      <c r="BJ186" s="535"/>
      <c r="BK186" s="535"/>
      <c r="BL186" s="535"/>
      <c r="BM186" s="535"/>
      <c r="BN186" s="535"/>
      <c r="BO186" s="535"/>
      <c r="BP186" s="535"/>
      <c r="BQ186" s="535"/>
      <c r="BR186" s="535"/>
      <c r="BS186" s="535"/>
      <c r="BT186" s="535"/>
      <c r="BU186" s="535"/>
      <c r="BV186" s="535"/>
      <c r="BW186" s="535"/>
      <c r="BX186" s="535"/>
      <c r="BY186" s="535"/>
      <c r="BZ186" s="535"/>
      <c r="CA186" s="535"/>
    </row>
    <row r="187" spans="2:79" ht="12.75">
      <c r="B187" s="535"/>
      <c r="C187" s="535"/>
      <c r="D187" s="535"/>
      <c r="E187" s="535"/>
      <c r="F187" s="535"/>
      <c r="G187" s="535"/>
      <c r="H187" s="535"/>
      <c r="I187" s="535"/>
      <c r="J187" s="535"/>
      <c r="K187" s="535"/>
      <c r="L187" s="535"/>
      <c r="M187" s="535"/>
      <c r="N187" s="535"/>
      <c r="O187" s="535"/>
      <c r="P187" s="535"/>
      <c r="Q187" s="535"/>
      <c r="R187" s="535"/>
      <c r="S187" s="535"/>
      <c r="T187" s="535"/>
      <c r="U187" s="535"/>
      <c r="V187" s="535"/>
      <c r="W187" s="535"/>
      <c r="X187" s="535"/>
      <c r="Y187" s="535"/>
      <c r="Z187" s="535"/>
      <c r="AA187" s="535"/>
      <c r="AB187" s="535"/>
      <c r="AC187" s="535"/>
      <c r="AD187" s="535"/>
      <c r="AE187" s="535"/>
      <c r="AF187" s="535"/>
      <c r="AG187" s="535"/>
      <c r="AH187" s="535"/>
      <c r="AI187" s="535"/>
      <c r="AJ187" s="535"/>
      <c r="AK187" s="535"/>
      <c r="AL187" s="535"/>
      <c r="AM187" s="535"/>
      <c r="AN187" s="535"/>
      <c r="AO187" s="535"/>
      <c r="AP187" s="535"/>
      <c r="AQ187" s="535"/>
      <c r="AR187" s="535"/>
      <c r="AS187" s="535"/>
      <c r="AT187" s="535"/>
      <c r="AU187" s="535"/>
      <c r="AV187" s="535"/>
      <c r="AW187" s="535"/>
      <c r="AX187" s="535"/>
      <c r="AY187" s="535"/>
      <c r="AZ187" s="535"/>
      <c r="BA187" s="535"/>
      <c r="BB187" s="535"/>
      <c r="BC187" s="535"/>
      <c r="BD187" s="535"/>
      <c r="BE187" s="535"/>
      <c r="BF187" s="535"/>
      <c r="BG187" s="535"/>
      <c r="BH187" s="535"/>
      <c r="BI187" s="535"/>
      <c r="BJ187" s="535"/>
      <c r="BK187" s="535"/>
      <c r="BL187" s="535"/>
      <c r="BM187" s="535"/>
      <c r="BN187" s="535"/>
      <c r="BO187" s="535"/>
      <c r="BP187" s="535"/>
      <c r="BQ187" s="535"/>
      <c r="BR187" s="535"/>
      <c r="BS187" s="535"/>
      <c r="BT187" s="535"/>
      <c r="BU187" s="535"/>
      <c r="BV187" s="535"/>
      <c r="BW187" s="535"/>
      <c r="BX187" s="535"/>
      <c r="BY187" s="535"/>
      <c r="BZ187" s="535"/>
      <c r="CA187" s="535"/>
    </row>
    <row r="188" spans="2:79" ht="12.75">
      <c r="B188" s="535"/>
      <c r="C188" s="535"/>
      <c r="D188" s="535"/>
      <c r="E188" s="535"/>
      <c r="F188" s="535"/>
      <c r="G188" s="535"/>
      <c r="H188" s="535"/>
      <c r="I188" s="535"/>
      <c r="J188" s="535"/>
      <c r="K188" s="535"/>
      <c r="L188" s="535"/>
      <c r="M188" s="535"/>
      <c r="N188" s="535"/>
      <c r="O188" s="535"/>
      <c r="P188" s="535"/>
      <c r="Q188" s="535"/>
      <c r="R188" s="535"/>
      <c r="S188" s="535"/>
      <c r="T188" s="535"/>
      <c r="U188" s="535"/>
      <c r="V188" s="535"/>
      <c r="W188" s="535"/>
      <c r="X188" s="535"/>
      <c r="Y188" s="535"/>
      <c r="Z188" s="535"/>
      <c r="AA188" s="535"/>
      <c r="AB188" s="535"/>
      <c r="AC188" s="535"/>
      <c r="AD188" s="535"/>
      <c r="AE188" s="535"/>
      <c r="AF188" s="535"/>
      <c r="AG188" s="535"/>
      <c r="AH188" s="535"/>
      <c r="AI188" s="535"/>
      <c r="AJ188" s="535"/>
      <c r="AK188" s="535"/>
      <c r="AL188" s="535"/>
      <c r="AM188" s="535"/>
      <c r="AN188" s="535"/>
      <c r="AO188" s="535"/>
      <c r="AP188" s="535"/>
      <c r="AQ188" s="535"/>
      <c r="AR188" s="535"/>
      <c r="AS188" s="535"/>
      <c r="AT188" s="535"/>
      <c r="AU188" s="535"/>
      <c r="AV188" s="535"/>
      <c r="AW188" s="535"/>
      <c r="AX188" s="535"/>
      <c r="AY188" s="535"/>
      <c r="AZ188" s="535"/>
      <c r="BA188" s="535"/>
      <c r="BB188" s="535"/>
      <c r="BC188" s="535"/>
      <c r="BD188" s="535"/>
      <c r="BE188" s="535"/>
      <c r="BF188" s="535"/>
      <c r="BG188" s="535"/>
      <c r="BH188" s="535"/>
      <c r="BI188" s="535"/>
      <c r="BJ188" s="535"/>
      <c r="BK188" s="535"/>
      <c r="BL188" s="535"/>
      <c r="BM188" s="535"/>
      <c r="BN188" s="535"/>
      <c r="BO188" s="535"/>
      <c r="BP188" s="535"/>
      <c r="BQ188" s="535"/>
      <c r="BR188" s="535"/>
      <c r="BS188" s="535"/>
      <c r="BT188" s="535"/>
      <c r="BU188" s="535"/>
      <c r="BV188" s="535"/>
      <c r="BW188" s="535"/>
      <c r="BX188" s="535"/>
      <c r="BY188" s="535"/>
      <c r="BZ188" s="535"/>
      <c r="CA188" s="535"/>
    </row>
    <row r="189" spans="2:79" ht="12.75">
      <c r="B189" s="535"/>
      <c r="C189" s="535"/>
      <c r="D189" s="535"/>
      <c r="E189" s="535"/>
      <c r="F189" s="535"/>
      <c r="G189" s="535"/>
      <c r="H189" s="535"/>
      <c r="I189" s="535"/>
      <c r="J189" s="535"/>
      <c r="K189" s="535"/>
      <c r="L189" s="535"/>
      <c r="M189" s="535"/>
      <c r="N189" s="535"/>
      <c r="O189" s="535"/>
      <c r="P189" s="535"/>
      <c r="Q189" s="535"/>
      <c r="R189" s="535"/>
      <c r="S189" s="535"/>
      <c r="T189" s="535"/>
      <c r="U189" s="535"/>
      <c r="V189" s="535"/>
      <c r="W189" s="535"/>
      <c r="X189" s="535"/>
      <c r="Y189" s="535"/>
      <c r="Z189" s="535"/>
      <c r="AA189" s="535"/>
      <c r="AB189" s="535"/>
      <c r="AC189" s="535"/>
      <c r="AD189" s="535"/>
      <c r="AE189" s="535"/>
      <c r="AF189" s="535"/>
      <c r="AG189" s="535"/>
      <c r="AH189" s="535"/>
      <c r="AI189" s="535"/>
      <c r="AJ189" s="535"/>
      <c r="AK189" s="535"/>
      <c r="AL189" s="535"/>
      <c r="AM189" s="535"/>
      <c r="AN189" s="535"/>
      <c r="AO189" s="535"/>
      <c r="AP189" s="535"/>
      <c r="AQ189" s="535"/>
      <c r="AR189" s="535"/>
      <c r="AS189" s="535"/>
      <c r="AT189" s="535"/>
      <c r="AU189" s="535"/>
      <c r="AV189" s="535"/>
      <c r="AW189" s="535"/>
      <c r="AX189" s="535"/>
      <c r="AY189" s="535"/>
      <c r="AZ189" s="535"/>
      <c r="BA189" s="535"/>
      <c r="BB189" s="535"/>
      <c r="BC189" s="535"/>
      <c r="BD189" s="535"/>
      <c r="BE189" s="535"/>
      <c r="BF189" s="535"/>
      <c r="BG189" s="535"/>
      <c r="BH189" s="535"/>
      <c r="BI189" s="535"/>
      <c r="BJ189" s="535"/>
      <c r="BK189" s="535"/>
      <c r="BL189" s="535"/>
      <c r="BM189" s="535"/>
      <c r="BN189" s="535"/>
      <c r="BO189" s="535"/>
      <c r="BP189" s="535"/>
      <c r="BQ189" s="535"/>
      <c r="BR189" s="535"/>
      <c r="BS189" s="535"/>
      <c r="BT189" s="535"/>
      <c r="BU189" s="535"/>
      <c r="BV189" s="535"/>
      <c r="BW189" s="535"/>
      <c r="BX189" s="535"/>
      <c r="BY189" s="535"/>
      <c r="BZ189" s="535"/>
      <c r="CA189" s="535"/>
    </row>
    <row r="190" spans="2:79" ht="12.75">
      <c r="B190" s="535"/>
      <c r="C190" s="535"/>
      <c r="D190" s="535"/>
      <c r="E190" s="535"/>
      <c r="F190" s="535"/>
      <c r="G190" s="535"/>
      <c r="H190" s="535"/>
      <c r="I190" s="535"/>
      <c r="J190" s="535"/>
      <c r="K190" s="535"/>
      <c r="L190" s="535"/>
      <c r="M190" s="535"/>
      <c r="N190" s="535"/>
      <c r="O190" s="535"/>
      <c r="P190" s="535"/>
      <c r="Q190" s="535"/>
      <c r="R190" s="535"/>
      <c r="S190" s="535"/>
      <c r="T190" s="535"/>
      <c r="U190" s="535"/>
      <c r="V190" s="535"/>
      <c r="W190" s="535"/>
      <c r="X190" s="535"/>
      <c r="Y190" s="535"/>
      <c r="Z190" s="535"/>
      <c r="AA190" s="535"/>
      <c r="AB190" s="535"/>
      <c r="AC190" s="535"/>
      <c r="AD190" s="535"/>
      <c r="AE190" s="535"/>
      <c r="AF190" s="535"/>
      <c r="AG190" s="535"/>
      <c r="AH190" s="535"/>
      <c r="AI190" s="535"/>
      <c r="AJ190" s="535"/>
      <c r="AK190" s="535"/>
      <c r="AL190" s="535"/>
      <c r="AM190" s="535"/>
      <c r="AN190" s="535"/>
      <c r="AO190" s="535"/>
      <c r="AP190" s="535"/>
      <c r="AQ190" s="535"/>
      <c r="AR190" s="535"/>
      <c r="AS190" s="535"/>
      <c r="AT190" s="535"/>
      <c r="AU190" s="535"/>
      <c r="AV190" s="535"/>
      <c r="AW190" s="535"/>
      <c r="AX190" s="535"/>
      <c r="AY190" s="535"/>
      <c r="AZ190" s="535"/>
      <c r="BA190" s="535"/>
      <c r="BB190" s="535"/>
      <c r="BC190" s="535"/>
      <c r="BD190" s="535"/>
      <c r="BE190" s="535"/>
      <c r="BF190" s="535"/>
      <c r="BG190" s="535"/>
      <c r="BH190" s="535"/>
      <c r="BI190" s="535"/>
      <c r="BJ190" s="535"/>
      <c r="BK190" s="535"/>
      <c r="BL190" s="535"/>
      <c r="BM190" s="535"/>
      <c r="BN190" s="535"/>
      <c r="BO190" s="535"/>
      <c r="BP190" s="535"/>
      <c r="BQ190" s="535"/>
      <c r="BR190" s="535"/>
      <c r="BS190" s="535"/>
      <c r="BT190" s="535"/>
      <c r="BU190" s="535"/>
      <c r="BV190" s="535"/>
      <c r="BW190" s="535"/>
      <c r="BX190" s="535"/>
      <c r="BY190" s="535"/>
      <c r="BZ190" s="535"/>
      <c r="CA190" s="535"/>
    </row>
    <row r="191" spans="2:79" ht="12.75">
      <c r="B191" s="535"/>
      <c r="C191" s="535"/>
      <c r="D191" s="535"/>
      <c r="E191" s="535"/>
      <c r="F191" s="535"/>
      <c r="G191" s="535"/>
      <c r="H191" s="535"/>
      <c r="I191" s="535"/>
      <c r="J191" s="535"/>
      <c r="K191" s="535"/>
      <c r="L191" s="535"/>
      <c r="M191" s="535"/>
      <c r="N191" s="535"/>
      <c r="O191" s="535"/>
      <c r="P191" s="535"/>
      <c r="Q191" s="535"/>
      <c r="R191" s="535"/>
      <c r="S191" s="535"/>
      <c r="T191" s="535"/>
      <c r="U191" s="535"/>
      <c r="V191" s="535"/>
      <c r="W191" s="535"/>
      <c r="X191" s="535"/>
      <c r="Y191" s="535"/>
      <c r="Z191" s="535"/>
      <c r="AA191" s="535"/>
      <c r="AB191" s="535"/>
      <c r="AC191" s="535"/>
      <c r="AD191" s="535"/>
      <c r="AE191" s="535"/>
      <c r="AF191" s="535"/>
      <c r="AG191" s="535"/>
      <c r="AH191" s="535"/>
      <c r="AI191" s="535"/>
      <c r="AJ191" s="535"/>
      <c r="AK191" s="535"/>
      <c r="AL191" s="535"/>
      <c r="AM191" s="535"/>
      <c r="AN191" s="535"/>
      <c r="AO191" s="535"/>
      <c r="AP191" s="535"/>
      <c r="AQ191" s="535"/>
      <c r="AR191" s="535"/>
      <c r="AS191" s="535"/>
      <c r="AT191" s="535"/>
      <c r="AU191" s="535"/>
      <c r="AV191" s="535"/>
      <c r="AW191" s="535"/>
      <c r="AX191" s="535"/>
      <c r="AY191" s="535"/>
      <c r="AZ191" s="535"/>
      <c r="BA191" s="535"/>
      <c r="BB191" s="535"/>
      <c r="BC191" s="535"/>
      <c r="BD191" s="535"/>
      <c r="BE191" s="535"/>
      <c r="BF191" s="535"/>
      <c r="BG191" s="535"/>
      <c r="BH191" s="535"/>
      <c r="BI191" s="535"/>
      <c r="BJ191" s="535"/>
      <c r="BK191" s="535"/>
      <c r="BL191" s="535"/>
      <c r="BM191" s="535"/>
      <c r="BN191" s="535"/>
      <c r="BO191" s="535"/>
      <c r="BP191" s="535"/>
      <c r="BQ191" s="535"/>
      <c r="BR191" s="535"/>
      <c r="BS191" s="535"/>
      <c r="BT191" s="535"/>
      <c r="BU191" s="535"/>
      <c r="BV191" s="535"/>
      <c r="BW191" s="535"/>
      <c r="BX191" s="535"/>
      <c r="BY191" s="535"/>
      <c r="BZ191" s="535"/>
      <c r="CA191" s="535"/>
    </row>
    <row r="192" spans="2:79" ht="12.75">
      <c r="B192" s="535"/>
      <c r="C192" s="535"/>
      <c r="D192" s="535"/>
      <c r="E192" s="535"/>
      <c r="F192" s="535"/>
      <c r="G192" s="535"/>
      <c r="H192" s="535"/>
      <c r="I192" s="535"/>
      <c r="J192" s="535"/>
      <c r="K192" s="535"/>
      <c r="L192" s="535"/>
      <c r="M192" s="535"/>
      <c r="N192" s="535"/>
      <c r="O192" s="535"/>
      <c r="P192" s="535"/>
      <c r="Q192" s="535"/>
      <c r="R192" s="535"/>
      <c r="S192" s="535"/>
      <c r="T192" s="535"/>
      <c r="U192" s="535"/>
      <c r="V192" s="535"/>
      <c r="W192" s="535"/>
      <c r="X192" s="535"/>
      <c r="Y192" s="535"/>
      <c r="Z192" s="535"/>
      <c r="AA192" s="535"/>
      <c r="AB192" s="535"/>
      <c r="AC192" s="535"/>
      <c r="AD192" s="535"/>
      <c r="AE192" s="535"/>
      <c r="AF192" s="535"/>
      <c r="AG192" s="535"/>
      <c r="AH192" s="535"/>
      <c r="AI192" s="535"/>
      <c r="AJ192" s="535"/>
      <c r="AK192" s="535"/>
      <c r="AL192" s="535"/>
      <c r="AM192" s="535"/>
      <c r="AN192" s="535"/>
      <c r="AO192" s="535"/>
      <c r="AP192" s="535"/>
      <c r="AQ192" s="535"/>
      <c r="AR192" s="535"/>
      <c r="AS192" s="535"/>
      <c r="AT192" s="535"/>
      <c r="AU192" s="535"/>
      <c r="AV192" s="535"/>
      <c r="AW192" s="535"/>
      <c r="AX192" s="535"/>
      <c r="AY192" s="535"/>
      <c r="AZ192" s="535"/>
      <c r="BA192" s="535"/>
      <c r="BB192" s="535"/>
      <c r="BC192" s="535"/>
      <c r="BD192" s="535"/>
      <c r="BE192" s="535"/>
      <c r="BF192" s="535"/>
      <c r="BG192" s="535"/>
      <c r="BH192" s="535"/>
      <c r="BI192" s="535"/>
      <c r="BJ192" s="535"/>
      <c r="BK192" s="535"/>
      <c r="BL192" s="523"/>
      <c r="BM192" s="523"/>
      <c r="BN192" s="535"/>
      <c r="BO192" s="535"/>
      <c r="BP192" s="535"/>
      <c r="BQ192" s="535"/>
      <c r="BR192" s="535"/>
      <c r="BS192" s="535"/>
      <c r="BT192" s="535"/>
      <c r="BU192" s="535"/>
      <c r="BV192" s="535"/>
      <c r="BW192" s="535"/>
      <c r="BX192" s="535"/>
      <c r="BY192" s="535"/>
      <c r="BZ192" s="535"/>
      <c r="CA192" s="535"/>
    </row>
    <row r="193" spans="2:79" ht="12.75" customHeight="1">
      <c r="B193" s="535"/>
      <c r="C193" s="535"/>
      <c r="D193" s="535"/>
      <c r="E193" s="535"/>
      <c r="F193" s="535"/>
      <c r="G193" s="535"/>
      <c r="H193" s="535"/>
      <c r="I193" s="535"/>
      <c r="J193" s="535"/>
      <c r="K193" s="535"/>
      <c r="L193" s="535"/>
      <c r="M193" s="535"/>
      <c r="N193" s="535"/>
      <c r="O193" s="535"/>
      <c r="P193" s="535"/>
      <c r="Q193" s="535"/>
      <c r="R193" s="535"/>
      <c r="S193" s="535"/>
      <c r="T193" s="535"/>
      <c r="U193" s="535"/>
      <c r="V193" s="535"/>
      <c r="W193" s="535"/>
      <c r="X193" s="535"/>
      <c r="Y193" s="535"/>
      <c r="Z193" s="535"/>
      <c r="AA193" s="535"/>
      <c r="AB193" s="535"/>
      <c r="AC193" s="535"/>
      <c r="AD193" s="535"/>
      <c r="AE193" s="535"/>
      <c r="AF193" s="535"/>
      <c r="AG193" s="535"/>
      <c r="AH193" s="535"/>
      <c r="AI193" s="535"/>
      <c r="AJ193" s="535"/>
      <c r="AK193" s="535"/>
      <c r="AL193" s="535"/>
      <c r="AM193" s="535"/>
      <c r="AN193" s="535"/>
      <c r="AO193" s="535"/>
      <c r="AP193" s="535"/>
      <c r="AQ193" s="535"/>
      <c r="AR193" s="535"/>
      <c r="AS193" s="535"/>
      <c r="AT193" s="535"/>
      <c r="AU193" s="535"/>
      <c r="AV193" s="535"/>
      <c r="AW193" s="535"/>
      <c r="AX193" s="535"/>
      <c r="AY193" s="535"/>
      <c r="AZ193" s="535"/>
      <c r="BA193" s="535"/>
      <c r="BB193" s="535"/>
      <c r="BC193" s="535"/>
      <c r="BD193" s="535"/>
      <c r="BE193" s="535"/>
      <c r="BF193" s="535"/>
      <c r="BG193" s="535"/>
      <c r="BH193" s="535"/>
      <c r="BI193" s="535"/>
      <c r="BJ193" s="535"/>
      <c r="BK193" s="535"/>
      <c r="BL193" s="523"/>
      <c r="BM193" s="523"/>
      <c r="BN193" s="535"/>
      <c r="BO193" s="535"/>
      <c r="BP193" s="535"/>
      <c r="BQ193" s="535"/>
      <c r="BR193" s="535"/>
      <c r="BS193" s="535"/>
      <c r="BT193" s="535"/>
      <c r="BU193" s="535"/>
      <c r="BV193" s="535"/>
      <c r="BW193" s="535"/>
      <c r="BX193" s="535"/>
      <c r="BY193" s="535"/>
      <c r="BZ193" s="535"/>
      <c r="CA193" s="535"/>
    </row>
    <row r="194" spans="2:79" ht="12.75">
      <c r="B194" s="535"/>
      <c r="C194" s="535"/>
      <c r="D194" s="535"/>
      <c r="E194" s="535"/>
      <c r="F194" s="535"/>
      <c r="G194" s="535"/>
      <c r="H194" s="535"/>
      <c r="I194" s="535"/>
      <c r="J194" s="535"/>
      <c r="K194" s="535"/>
      <c r="L194" s="535"/>
      <c r="M194" s="535"/>
      <c r="N194" s="535"/>
      <c r="O194" s="535"/>
      <c r="P194" s="535"/>
      <c r="Q194" s="535"/>
      <c r="R194" s="535"/>
      <c r="S194" s="535"/>
      <c r="T194" s="535"/>
      <c r="U194" s="535"/>
      <c r="V194" s="535"/>
      <c r="W194" s="535"/>
      <c r="X194" s="535"/>
      <c r="Y194" s="535"/>
      <c r="Z194" s="535"/>
      <c r="AA194" s="535"/>
      <c r="AB194" s="535"/>
      <c r="AC194" s="535"/>
      <c r="AD194" s="535"/>
      <c r="AE194" s="535"/>
      <c r="AF194" s="535"/>
      <c r="AG194" s="535"/>
      <c r="AH194" s="535"/>
      <c r="AI194" s="535"/>
      <c r="AJ194" s="535"/>
      <c r="AK194" s="535"/>
      <c r="AL194" s="535"/>
      <c r="AM194" s="535"/>
      <c r="AN194" s="535"/>
      <c r="AO194" s="535"/>
      <c r="AP194" s="535"/>
      <c r="AQ194" s="535"/>
      <c r="AR194" s="535"/>
      <c r="AS194" s="535"/>
      <c r="AT194" s="535"/>
      <c r="AU194" s="535"/>
      <c r="AV194" s="535"/>
      <c r="AW194" s="535"/>
      <c r="AX194" s="535"/>
      <c r="AY194" s="535"/>
      <c r="AZ194" s="535"/>
      <c r="BA194" s="535"/>
      <c r="BB194" s="535"/>
      <c r="BC194" s="535"/>
      <c r="BD194" s="535"/>
      <c r="BE194" s="535"/>
      <c r="BF194" s="535"/>
      <c r="BG194" s="535"/>
      <c r="BH194" s="535"/>
      <c r="BI194" s="535"/>
      <c r="BJ194" s="535"/>
      <c r="BK194" s="535"/>
      <c r="BL194" s="542"/>
      <c r="BM194" s="523"/>
      <c r="BN194" s="535"/>
      <c r="BO194" s="535"/>
      <c r="BP194" s="535"/>
      <c r="BQ194" s="535"/>
      <c r="BR194" s="535"/>
      <c r="BS194" s="535"/>
      <c r="BT194" s="535"/>
      <c r="BU194" s="535"/>
      <c r="BV194" s="535"/>
      <c r="BW194" s="535"/>
      <c r="BX194" s="535"/>
      <c r="BY194" s="535"/>
      <c r="BZ194" s="535"/>
      <c r="CA194" s="535"/>
    </row>
    <row r="195" spans="2:79" ht="12.75">
      <c r="B195" s="535"/>
      <c r="C195" s="535"/>
      <c r="D195" s="535"/>
      <c r="E195" s="535"/>
      <c r="F195" s="535"/>
      <c r="G195" s="535"/>
      <c r="H195" s="535"/>
      <c r="I195" s="535"/>
      <c r="J195" s="535"/>
      <c r="K195" s="535"/>
      <c r="L195" s="535"/>
      <c r="M195" s="535"/>
      <c r="N195" s="535"/>
      <c r="O195" s="535"/>
      <c r="P195" s="535"/>
      <c r="Q195" s="535"/>
      <c r="R195" s="535"/>
      <c r="S195" s="535"/>
      <c r="T195" s="535"/>
      <c r="U195" s="535"/>
      <c r="V195" s="535"/>
      <c r="W195" s="535"/>
      <c r="X195" s="535"/>
      <c r="Y195" s="535"/>
      <c r="Z195" s="535"/>
      <c r="AA195" s="535"/>
      <c r="AB195" s="535"/>
      <c r="AC195" s="535"/>
      <c r="AD195" s="535"/>
      <c r="AE195" s="535"/>
      <c r="AF195" s="535"/>
      <c r="AG195" s="535"/>
      <c r="AH195" s="535"/>
      <c r="AI195" s="535"/>
      <c r="AJ195" s="535"/>
      <c r="AK195" s="535"/>
      <c r="AL195" s="535"/>
      <c r="AM195" s="535"/>
      <c r="AN195" s="535"/>
      <c r="AO195" s="535"/>
      <c r="AP195" s="535"/>
      <c r="AQ195" s="535"/>
      <c r="AR195" s="535"/>
      <c r="AS195" s="535"/>
      <c r="AT195" s="535"/>
      <c r="AU195" s="535"/>
      <c r="AV195" s="535"/>
      <c r="AW195" s="535"/>
      <c r="AX195" s="535"/>
      <c r="AY195" s="535"/>
      <c r="AZ195" s="535"/>
      <c r="BA195" s="535"/>
      <c r="BB195" s="535"/>
      <c r="BC195" s="535"/>
      <c r="BD195" s="535"/>
      <c r="BE195" s="535"/>
      <c r="BF195" s="535"/>
      <c r="BG195" s="535"/>
      <c r="BH195" s="535"/>
      <c r="BI195" s="535"/>
      <c r="BJ195" s="535"/>
      <c r="BK195" s="535"/>
      <c r="BL195" s="542"/>
      <c r="BM195" s="523"/>
      <c r="BN195" s="535"/>
      <c r="BO195" s="535"/>
      <c r="BP195" s="535"/>
      <c r="BQ195" s="535"/>
      <c r="BR195" s="535"/>
      <c r="BS195" s="535"/>
      <c r="BT195" s="535"/>
      <c r="BU195" s="535"/>
      <c r="BV195" s="535"/>
      <c r="BW195" s="535"/>
      <c r="BX195" s="535"/>
      <c r="BY195" s="535"/>
      <c r="BZ195" s="535"/>
      <c r="CA195" s="535"/>
    </row>
    <row r="196" spans="2:79" ht="12" customHeight="1">
      <c r="B196" s="535"/>
      <c r="C196" s="535"/>
      <c r="D196" s="535"/>
      <c r="E196" s="535"/>
      <c r="F196" s="535"/>
      <c r="G196" s="535"/>
      <c r="H196" s="535"/>
      <c r="I196" s="535"/>
      <c r="J196" s="535"/>
      <c r="K196" s="535"/>
      <c r="L196" s="535"/>
      <c r="M196" s="535"/>
      <c r="N196" s="535"/>
      <c r="O196" s="535"/>
      <c r="P196" s="535"/>
      <c r="Q196" s="535"/>
      <c r="R196" s="535"/>
      <c r="S196" s="535"/>
      <c r="T196" s="535"/>
      <c r="U196" s="535"/>
      <c r="V196" s="535"/>
      <c r="W196" s="535"/>
      <c r="X196" s="535"/>
      <c r="Y196" s="535"/>
      <c r="Z196" s="535"/>
      <c r="AA196" s="535"/>
      <c r="AB196" s="535"/>
      <c r="AC196" s="535"/>
      <c r="AD196" s="535"/>
      <c r="AE196" s="535"/>
      <c r="AF196" s="535"/>
      <c r="AG196" s="535"/>
      <c r="AH196" s="535"/>
      <c r="AI196" s="535"/>
      <c r="AJ196" s="535"/>
      <c r="AK196" s="535"/>
      <c r="AL196" s="535"/>
      <c r="AM196" s="535"/>
      <c r="AN196" s="535"/>
      <c r="AO196" s="535"/>
      <c r="AP196" s="535"/>
      <c r="AQ196" s="535"/>
      <c r="AR196" s="535"/>
      <c r="AS196" s="535"/>
      <c r="AT196" s="535"/>
      <c r="AU196" s="535"/>
      <c r="AV196" s="535"/>
      <c r="AW196" s="535"/>
      <c r="AX196" s="535"/>
      <c r="AY196" s="535"/>
      <c r="AZ196" s="535"/>
      <c r="BA196" s="535"/>
      <c r="BB196" s="535"/>
      <c r="BC196" s="535"/>
      <c r="BD196" s="535"/>
      <c r="BE196" s="535"/>
      <c r="BF196" s="535"/>
      <c r="BG196" s="535"/>
      <c r="BH196" s="535"/>
      <c r="BI196" s="535"/>
      <c r="BJ196" s="535"/>
      <c r="BK196" s="535"/>
      <c r="BL196" s="523"/>
      <c r="BM196" s="523"/>
      <c r="BN196" s="535"/>
      <c r="BO196" s="535"/>
      <c r="BP196" s="535"/>
      <c r="BQ196" s="535"/>
      <c r="BR196" s="535"/>
      <c r="BS196" s="535"/>
      <c r="BT196" s="535"/>
      <c r="BU196" s="535"/>
      <c r="BV196" s="535"/>
      <c r="BW196" s="535"/>
      <c r="BX196" s="535"/>
      <c r="BY196" s="535"/>
      <c r="BZ196" s="535"/>
      <c r="CA196" s="535"/>
    </row>
    <row r="197" spans="2:79" ht="14.25" customHeight="1">
      <c r="B197" s="535"/>
      <c r="C197" s="535"/>
      <c r="D197" s="535"/>
      <c r="E197" s="535"/>
      <c r="F197" s="535"/>
      <c r="G197" s="535"/>
      <c r="H197" s="535"/>
      <c r="I197" s="535"/>
      <c r="J197" s="535"/>
      <c r="K197" s="535"/>
      <c r="L197" s="535"/>
      <c r="M197" s="535"/>
      <c r="N197" s="535"/>
      <c r="O197" s="535"/>
      <c r="P197" s="535"/>
      <c r="Q197" s="535"/>
      <c r="R197" s="535"/>
      <c r="S197" s="535"/>
      <c r="T197" s="535"/>
      <c r="U197" s="535"/>
      <c r="V197" s="535"/>
      <c r="W197" s="535"/>
      <c r="X197" s="535"/>
      <c r="Y197" s="535"/>
      <c r="Z197" s="535"/>
      <c r="AA197" s="535"/>
      <c r="AB197" s="535"/>
      <c r="AC197" s="535"/>
      <c r="AD197" s="535"/>
      <c r="AE197" s="535"/>
      <c r="AF197" s="535"/>
      <c r="AG197" s="535"/>
      <c r="AH197" s="535"/>
      <c r="AI197" s="535"/>
      <c r="AJ197" s="535"/>
      <c r="AK197" s="535"/>
      <c r="AL197" s="535"/>
      <c r="AM197" s="535"/>
      <c r="AN197" s="535"/>
      <c r="AO197" s="535"/>
      <c r="AP197" s="535"/>
      <c r="AQ197" s="535"/>
      <c r="AR197" s="535"/>
      <c r="AS197" s="535"/>
      <c r="AT197" s="535"/>
      <c r="AU197" s="535"/>
      <c r="AV197" s="535"/>
      <c r="AW197" s="535"/>
      <c r="AX197" s="535"/>
      <c r="AY197" s="535"/>
      <c r="AZ197" s="535"/>
      <c r="BA197" s="535"/>
      <c r="BB197" s="535"/>
      <c r="BC197" s="535"/>
      <c r="BD197" s="535"/>
      <c r="BE197" s="535"/>
      <c r="BF197" s="535"/>
      <c r="BG197" s="535"/>
      <c r="BH197" s="535"/>
      <c r="BI197" s="535"/>
      <c r="BJ197" s="535"/>
      <c r="BK197" s="535"/>
      <c r="BL197" s="543"/>
      <c r="BM197" s="544"/>
      <c r="BN197" s="545"/>
      <c r="BO197" s="545"/>
      <c r="BP197" s="546"/>
      <c r="BQ197" s="546"/>
      <c r="BR197" s="546"/>
      <c r="BS197" s="546"/>
      <c r="BT197" s="546"/>
      <c r="BU197" s="546"/>
      <c r="BV197" s="546"/>
      <c r="BW197" s="545"/>
      <c r="BX197" s="545"/>
      <c r="BY197" s="545"/>
      <c r="BZ197" s="523"/>
      <c r="CA197" s="535"/>
    </row>
    <row r="198" spans="2:79" ht="12" customHeight="1">
      <c r="B198" s="535"/>
      <c r="C198" s="535"/>
      <c r="D198" s="535"/>
      <c r="E198" s="535"/>
      <c r="F198" s="535"/>
      <c r="G198" s="535"/>
      <c r="H198" s="535"/>
      <c r="I198" s="535"/>
      <c r="J198" s="535"/>
      <c r="K198" s="535"/>
      <c r="L198" s="535"/>
      <c r="M198" s="535"/>
      <c r="N198" s="535"/>
      <c r="O198" s="535"/>
      <c r="P198" s="535"/>
      <c r="Q198" s="535"/>
      <c r="R198" s="535"/>
      <c r="S198" s="535"/>
      <c r="T198" s="535"/>
      <c r="U198" s="535"/>
      <c r="V198" s="535"/>
      <c r="W198" s="535"/>
      <c r="X198" s="535"/>
      <c r="Y198" s="535"/>
      <c r="Z198" s="535"/>
      <c r="AA198" s="535"/>
      <c r="AB198" s="535"/>
      <c r="AC198" s="535"/>
      <c r="AD198" s="535"/>
      <c r="AE198" s="535"/>
      <c r="AF198" s="535"/>
      <c r="AG198" s="535"/>
      <c r="AH198" s="535"/>
      <c r="AI198" s="535"/>
      <c r="AJ198" s="535"/>
      <c r="AK198" s="535"/>
      <c r="AL198" s="535"/>
      <c r="AM198" s="535"/>
      <c r="AN198" s="535"/>
      <c r="AO198" s="535"/>
      <c r="AP198" s="535"/>
      <c r="AQ198" s="535"/>
      <c r="AR198" s="535"/>
      <c r="AS198" s="535"/>
      <c r="AT198" s="535"/>
      <c r="AU198" s="535"/>
      <c r="AV198" s="535"/>
      <c r="AW198" s="535"/>
      <c r="AX198" s="535"/>
      <c r="AY198" s="535"/>
      <c r="AZ198" s="535"/>
      <c r="BA198" s="535"/>
      <c r="BB198" s="535"/>
      <c r="BC198" s="535"/>
      <c r="BD198" s="535"/>
      <c r="BE198" s="535"/>
      <c r="BF198" s="535"/>
      <c r="BG198" s="535"/>
      <c r="BH198" s="535"/>
      <c r="BI198" s="535"/>
      <c r="BJ198" s="535"/>
      <c r="BK198" s="535"/>
      <c r="BL198" s="543"/>
      <c r="BM198" s="544"/>
      <c r="BN198" s="545"/>
      <c r="BO198" s="545"/>
      <c r="BP198" s="535"/>
      <c r="BQ198" s="546"/>
      <c r="BR198" s="546"/>
      <c r="BS198" s="546"/>
      <c r="BT198" s="546"/>
      <c r="BU198" s="546"/>
      <c r="BV198" s="546"/>
      <c r="BW198" s="545"/>
      <c r="BX198" s="545"/>
      <c r="BY198" s="545"/>
      <c r="BZ198" s="545"/>
      <c r="CA198" s="535"/>
    </row>
    <row r="199" spans="2:79" ht="16.5" customHeight="1">
      <c r="B199" s="535"/>
      <c r="C199" s="535"/>
      <c r="D199" s="535"/>
      <c r="E199" s="535"/>
      <c r="F199" s="535"/>
      <c r="G199" s="535"/>
      <c r="H199" s="535"/>
      <c r="I199" s="535"/>
      <c r="J199" s="535"/>
      <c r="K199" s="535"/>
      <c r="L199" s="535"/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5"/>
      <c r="X199" s="535"/>
      <c r="Y199" s="535"/>
      <c r="Z199" s="535"/>
      <c r="AA199" s="535"/>
      <c r="AB199" s="535"/>
      <c r="AC199" s="535"/>
      <c r="AD199" s="535"/>
      <c r="AE199" s="535"/>
      <c r="AF199" s="535"/>
      <c r="AG199" s="535"/>
      <c r="AH199" s="535"/>
      <c r="AI199" s="535"/>
      <c r="AJ199" s="535"/>
      <c r="AK199" s="535"/>
      <c r="AL199" s="535"/>
      <c r="AM199" s="535"/>
      <c r="AN199" s="535"/>
      <c r="AO199" s="535"/>
      <c r="AP199" s="535"/>
      <c r="AQ199" s="535"/>
      <c r="AR199" s="535"/>
      <c r="AS199" s="535"/>
      <c r="AT199" s="535"/>
      <c r="AU199" s="535"/>
      <c r="AV199" s="535"/>
      <c r="AW199" s="535"/>
      <c r="AX199" s="535"/>
      <c r="AY199" s="535"/>
      <c r="AZ199" s="535"/>
      <c r="BA199" s="535"/>
      <c r="BB199" s="535"/>
      <c r="BC199" s="535"/>
      <c r="BD199" s="535"/>
      <c r="BE199" s="535"/>
      <c r="BF199" s="535"/>
      <c r="BG199" s="535"/>
      <c r="BH199" s="535"/>
      <c r="BI199" s="535"/>
      <c r="BJ199" s="535"/>
      <c r="BK199" s="535"/>
      <c r="BL199" s="818"/>
      <c r="BM199" s="818"/>
      <c r="BN199" s="545"/>
      <c r="BO199" s="545"/>
      <c r="BP199" s="819"/>
      <c r="BQ199" s="546"/>
      <c r="BR199" s="546"/>
      <c r="BS199" s="546"/>
      <c r="BT199" s="546"/>
      <c r="BU199" s="546"/>
      <c r="BV199" s="546"/>
      <c r="BW199" s="545"/>
      <c r="BX199" s="545"/>
      <c r="BY199" s="820"/>
      <c r="BZ199" s="545"/>
      <c r="CA199" s="535"/>
    </row>
    <row r="200" spans="2:79" ht="13.5" customHeight="1">
      <c r="B200" s="535"/>
      <c r="C200" s="535"/>
      <c r="D200" s="535"/>
      <c r="E200" s="535"/>
      <c r="F200" s="535"/>
      <c r="G200" s="535"/>
      <c r="H200" s="535"/>
      <c r="I200" s="535"/>
      <c r="J200" s="535"/>
      <c r="K200" s="535"/>
      <c r="L200" s="535"/>
      <c r="M200" s="535"/>
      <c r="N200" s="535"/>
      <c r="O200" s="535"/>
      <c r="P200" s="535"/>
      <c r="Q200" s="535"/>
      <c r="R200" s="535"/>
      <c r="S200" s="535"/>
      <c r="T200" s="535"/>
      <c r="U200" s="535"/>
      <c r="V200" s="535"/>
      <c r="W200" s="535"/>
      <c r="X200" s="535"/>
      <c r="Y200" s="535"/>
      <c r="Z200" s="535"/>
      <c r="AA200" s="535"/>
      <c r="AB200" s="535"/>
      <c r="AC200" s="535"/>
      <c r="AD200" s="535"/>
      <c r="AE200" s="535"/>
      <c r="AF200" s="535"/>
      <c r="AG200" s="535"/>
      <c r="AH200" s="535"/>
      <c r="AI200" s="535"/>
      <c r="AJ200" s="535"/>
      <c r="AK200" s="535"/>
      <c r="AL200" s="535"/>
      <c r="AM200" s="535"/>
      <c r="AN200" s="535"/>
      <c r="AO200" s="535"/>
      <c r="AP200" s="535"/>
      <c r="AQ200" s="535"/>
      <c r="AR200" s="535"/>
      <c r="AS200" s="535"/>
      <c r="AT200" s="535"/>
      <c r="AU200" s="535"/>
      <c r="AV200" s="535"/>
      <c r="AW200" s="535"/>
      <c r="AX200" s="535"/>
      <c r="AY200" s="535"/>
      <c r="AZ200" s="535"/>
      <c r="BA200" s="535"/>
      <c r="BB200" s="535"/>
      <c r="BC200" s="535"/>
      <c r="BD200" s="535"/>
      <c r="BE200" s="535"/>
      <c r="BF200" s="535"/>
      <c r="BG200" s="535"/>
      <c r="BH200" s="535"/>
      <c r="BI200" s="535"/>
      <c r="BJ200" s="535"/>
      <c r="BK200" s="535"/>
      <c r="BL200" s="532"/>
      <c r="BM200" s="532"/>
      <c r="BN200" s="545"/>
      <c r="BO200" s="545"/>
      <c r="BP200" s="546"/>
      <c r="BQ200" s="546"/>
      <c r="BR200" s="546"/>
      <c r="BS200" s="546"/>
      <c r="BT200" s="546"/>
      <c r="BU200" s="546"/>
      <c r="BV200" s="546"/>
      <c r="BW200" s="545"/>
      <c r="BX200" s="545"/>
      <c r="BY200" s="545"/>
      <c r="BZ200" s="820"/>
      <c r="CA200" s="535"/>
    </row>
    <row r="201" spans="2:79" ht="12.75">
      <c r="B201" s="535"/>
      <c r="C201" s="535"/>
      <c r="D201" s="535"/>
      <c r="E201" s="535"/>
      <c r="F201" s="535"/>
      <c r="G201" s="535"/>
      <c r="H201" s="535"/>
      <c r="I201" s="535"/>
      <c r="J201" s="535"/>
      <c r="K201" s="535"/>
      <c r="L201" s="535"/>
      <c r="M201" s="535"/>
      <c r="N201" s="535"/>
      <c r="O201" s="535"/>
      <c r="P201" s="535"/>
      <c r="Q201" s="535"/>
      <c r="R201" s="535"/>
      <c r="S201" s="535"/>
      <c r="T201" s="535"/>
      <c r="U201" s="535"/>
      <c r="V201" s="535"/>
      <c r="W201" s="535"/>
      <c r="X201" s="535"/>
      <c r="Y201" s="535"/>
      <c r="Z201" s="535"/>
      <c r="AA201" s="535"/>
      <c r="AB201" s="535"/>
      <c r="AC201" s="535"/>
      <c r="AD201" s="535"/>
      <c r="AE201" s="535"/>
      <c r="AF201" s="535"/>
      <c r="AG201" s="535"/>
      <c r="AH201" s="535"/>
      <c r="AI201" s="535"/>
      <c r="AJ201" s="535"/>
      <c r="AK201" s="535"/>
      <c r="AL201" s="535"/>
      <c r="AM201" s="535"/>
      <c r="AN201" s="535"/>
      <c r="AO201" s="535"/>
      <c r="AP201" s="535"/>
      <c r="AQ201" s="535"/>
      <c r="AR201" s="535"/>
      <c r="AS201" s="535"/>
      <c r="AT201" s="535"/>
      <c r="AU201" s="535"/>
      <c r="AV201" s="535"/>
      <c r="AW201" s="535"/>
      <c r="AX201" s="535"/>
      <c r="AY201" s="535"/>
      <c r="AZ201" s="535"/>
      <c r="BA201" s="535"/>
      <c r="BB201" s="535"/>
      <c r="BC201" s="535"/>
      <c r="BD201" s="535"/>
      <c r="BE201" s="535"/>
      <c r="BF201" s="535"/>
      <c r="BG201" s="535"/>
      <c r="BH201" s="535"/>
      <c r="BI201" s="535"/>
      <c r="BJ201" s="535"/>
      <c r="BK201" s="535"/>
      <c r="BL201" s="546"/>
      <c r="BM201" s="546"/>
      <c r="BN201" s="545"/>
      <c r="BO201" s="545"/>
      <c r="BP201" s="535"/>
      <c r="BQ201" s="546"/>
      <c r="BR201" s="546"/>
      <c r="BS201" s="546"/>
      <c r="BT201" s="546"/>
      <c r="BU201" s="546"/>
      <c r="BV201" s="546"/>
      <c r="BW201" s="545"/>
      <c r="BX201" s="545"/>
      <c r="BY201" s="545"/>
      <c r="BZ201" s="545"/>
      <c r="CA201" s="535"/>
    </row>
    <row r="202" spans="2:79" ht="12.75">
      <c r="B202" s="535"/>
      <c r="C202" s="535"/>
      <c r="D202" s="535"/>
      <c r="E202" s="535"/>
      <c r="F202" s="535"/>
      <c r="G202" s="535"/>
      <c r="H202" s="535"/>
      <c r="I202" s="535"/>
      <c r="J202" s="535"/>
      <c r="K202" s="535"/>
      <c r="L202" s="535"/>
      <c r="M202" s="535"/>
      <c r="N202" s="535"/>
      <c r="O202" s="535"/>
      <c r="P202" s="535"/>
      <c r="Q202" s="535"/>
      <c r="R202" s="535"/>
      <c r="S202" s="535"/>
      <c r="T202" s="535"/>
      <c r="U202" s="535"/>
      <c r="V202" s="535"/>
      <c r="W202" s="535"/>
      <c r="X202" s="535"/>
      <c r="Y202" s="535"/>
      <c r="Z202" s="535"/>
      <c r="AA202" s="535"/>
      <c r="AB202" s="535"/>
      <c r="AC202" s="535"/>
      <c r="AD202" s="535"/>
      <c r="AE202" s="535"/>
      <c r="AF202" s="535"/>
      <c r="AG202" s="535"/>
      <c r="AH202" s="535"/>
      <c r="AI202" s="535"/>
      <c r="AJ202" s="535"/>
      <c r="AK202" s="535"/>
      <c r="AL202" s="535"/>
      <c r="AM202" s="535"/>
      <c r="AN202" s="535"/>
      <c r="AO202" s="535"/>
      <c r="AP202" s="535"/>
      <c r="AQ202" s="535"/>
      <c r="AR202" s="535"/>
      <c r="AS202" s="535"/>
      <c r="AT202" s="535"/>
      <c r="AU202" s="535"/>
      <c r="AV202" s="535"/>
      <c r="AW202" s="535"/>
      <c r="AX202" s="535"/>
      <c r="AY202" s="535"/>
      <c r="AZ202" s="535"/>
      <c r="BA202" s="535"/>
      <c r="BB202" s="535"/>
      <c r="BC202" s="535"/>
      <c r="BD202" s="535"/>
      <c r="BE202" s="535"/>
      <c r="BF202" s="535"/>
      <c r="BG202" s="535"/>
      <c r="BH202" s="535"/>
      <c r="BI202" s="535"/>
      <c r="BJ202" s="535"/>
      <c r="BK202" s="535"/>
      <c r="BL202" s="1408"/>
      <c r="BM202" s="1408"/>
      <c r="BN202" s="545"/>
      <c r="BO202" s="545"/>
      <c r="BP202" s="546"/>
      <c r="BQ202" s="546"/>
      <c r="BR202" s="546"/>
      <c r="BS202" s="546"/>
      <c r="BT202" s="546"/>
      <c r="BU202" s="546"/>
      <c r="BV202" s="546"/>
      <c r="BW202" s="545"/>
      <c r="BX202" s="545"/>
      <c r="BY202" s="545"/>
      <c r="BZ202" s="545"/>
      <c r="CA202" s="535"/>
    </row>
    <row r="203" spans="2:79" ht="12.75">
      <c r="B203" s="535"/>
      <c r="C203" s="535"/>
      <c r="D203" s="535"/>
      <c r="E203" s="535"/>
      <c r="F203" s="535"/>
      <c r="G203" s="535"/>
      <c r="H203" s="535"/>
      <c r="I203" s="535"/>
      <c r="J203" s="535"/>
      <c r="K203" s="535"/>
      <c r="L203" s="535"/>
      <c r="M203" s="535"/>
      <c r="N203" s="535"/>
      <c r="O203" s="535"/>
      <c r="P203" s="535"/>
      <c r="Q203" s="535"/>
      <c r="R203" s="535"/>
      <c r="S203" s="535"/>
      <c r="T203" s="535"/>
      <c r="U203" s="535"/>
      <c r="V203" s="535"/>
      <c r="W203" s="535"/>
      <c r="X203" s="535"/>
      <c r="Y203" s="535"/>
      <c r="Z203" s="535"/>
      <c r="AA203" s="535"/>
      <c r="AB203" s="535"/>
      <c r="AC203" s="535"/>
      <c r="AD203" s="535"/>
      <c r="AE203" s="535"/>
      <c r="AF203" s="535"/>
      <c r="AG203" s="535"/>
      <c r="AH203" s="535"/>
      <c r="AI203" s="535"/>
      <c r="AJ203" s="535"/>
      <c r="AK203" s="535"/>
      <c r="AL203" s="535"/>
      <c r="AM203" s="535"/>
      <c r="AN203" s="535"/>
      <c r="AO203" s="535"/>
      <c r="AP203" s="535"/>
      <c r="AQ203" s="535"/>
      <c r="AR203" s="535"/>
      <c r="AS203" s="535"/>
      <c r="AT203" s="535"/>
      <c r="AU203" s="535"/>
      <c r="AV203" s="535"/>
      <c r="AW203" s="535"/>
      <c r="AX203" s="535"/>
      <c r="AY203" s="535"/>
      <c r="AZ203" s="535"/>
      <c r="BA203" s="535"/>
      <c r="BB203" s="535"/>
      <c r="BC203" s="535"/>
      <c r="BD203" s="535"/>
      <c r="BE203" s="535"/>
      <c r="BF203" s="535"/>
      <c r="BG203" s="535"/>
      <c r="BH203" s="535"/>
      <c r="BI203" s="535"/>
      <c r="BJ203" s="535"/>
      <c r="BK203" s="535"/>
      <c r="BL203" s="542"/>
      <c r="BM203" s="551"/>
      <c r="BN203" s="523"/>
      <c r="BO203" s="523"/>
      <c r="BP203" s="546"/>
      <c r="BQ203" s="523"/>
      <c r="BR203" s="523"/>
      <c r="BS203" s="523"/>
      <c r="BT203" s="523"/>
      <c r="BU203" s="523"/>
      <c r="BV203" s="523"/>
      <c r="BW203" s="523"/>
      <c r="BX203" s="523"/>
      <c r="BY203" s="553"/>
      <c r="BZ203" s="545"/>
      <c r="CA203" s="535"/>
    </row>
    <row r="204" spans="2:79" ht="12.75">
      <c r="B204" s="535"/>
      <c r="C204" s="535"/>
      <c r="D204" s="535"/>
      <c r="E204" s="535"/>
      <c r="F204" s="535"/>
      <c r="G204" s="535"/>
      <c r="H204" s="535"/>
      <c r="I204" s="535"/>
      <c r="J204" s="535"/>
      <c r="K204" s="535"/>
      <c r="L204" s="535"/>
      <c r="M204" s="535"/>
      <c r="N204" s="535"/>
      <c r="O204" s="535"/>
      <c r="P204" s="535"/>
      <c r="Q204" s="535"/>
      <c r="R204" s="535"/>
      <c r="S204" s="535"/>
      <c r="T204" s="535"/>
      <c r="U204" s="535"/>
      <c r="V204" s="535"/>
      <c r="W204" s="535"/>
      <c r="X204" s="535"/>
      <c r="Y204" s="535"/>
      <c r="Z204" s="535"/>
      <c r="AA204" s="535"/>
      <c r="AB204" s="535"/>
      <c r="AC204" s="535"/>
      <c r="AD204" s="535"/>
      <c r="AE204" s="535"/>
      <c r="AF204" s="535"/>
      <c r="AG204" s="535"/>
      <c r="AH204" s="535"/>
      <c r="AI204" s="535"/>
      <c r="AJ204" s="535"/>
      <c r="AK204" s="535"/>
      <c r="AL204" s="535"/>
      <c r="AM204" s="535"/>
      <c r="AN204" s="535"/>
      <c r="AO204" s="535"/>
      <c r="AP204" s="535"/>
      <c r="AQ204" s="535"/>
      <c r="AR204" s="535"/>
      <c r="AS204" s="535"/>
      <c r="AT204" s="535"/>
      <c r="AU204" s="535"/>
      <c r="AV204" s="535"/>
      <c r="AW204" s="535"/>
      <c r="AX204" s="535"/>
      <c r="AY204" s="535"/>
      <c r="AZ204" s="535"/>
      <c r="BA204" s="535"/>
      <c r="BB204" s="535"/>
      <c r="BC204" s="535"/>
      <c r="BD204" s="535"/>
      <c r="BE204" s="535"/>
      <c r="BF204" s="535"/>
      <c r="BG204" s="535"/>
      <c r="BH204" s="535"/>
      <c r="BI204" s="535"/>
      <c r="BJ204" s="535"/>
      <c r="BK204" s="535"/>
      <c r="BL204" s="523"/>
      <c r="BM204" s="523"/>
      <c r="BN204" s="523"/>
      <c r="BO204" s="523"/>
      <c r="BP204" s="523"/>
      <c r="BQ204" s="523"/>
      <c r="BR204" s="523"/>
      <c r="BS204" s="523"/>
      <c r="BT204" s="523"/>
      <c r="BU204" s="523"/>
      <c r="BV204" s="523"/>
      <c r="BW204" s="523"/>
      <c r="BX204" s="523"/>
      <c r="BY204" s="523"/>
      <c r="BZ204" s="553"/>
      <c r="CA204" s="535"/>
    </row>
    <row r="205" spans="2:79" ht="12.75">
      <c r="B205" s="535"/>
      <c r="C205" s="535"/>
      <c r="D205" s="535"/>
      <c r="E205" s="535"/>
      <c r="F205" s="535"/>
      <c r="G205" s="535"/>
      <c r="H205" s="535"/>
      <c r="I205" s="535"/>
      <c r="J205" s="535"/>
      <c r="K205" s="535"/>
      <c r="L205" s="535"/>
      <c r="M205" s="535"/>
      <c r="N205" s="535"/>
      <c r="O205" s="535"/>
      <c r="P205" s="535"/>
      <c r="Q205" s="535"/>
      <c r="R205" s="535"/>
      <c r="S205" s="535"/>
      <c r="T205" s="535"/>
      <c r="U205" s="535"/>
      <c r="V205" s="535"/>
      <c r="W205" s="535"/>
      <c r="X205" s="535"/>
      <c r="Y205" s="535"/>
      <c r="Z205" s="535"/>
      <c r="AA205" s="535"/>
      <c r="AB205" s="535"/>
      <c r="AC205" s="535"/>
      <c r="AD205" s="535"/>
      <c r="AE205" s="535"/>
      <c r="AF205" s="535"/>
      <c r="AG205" s="535"/>
      <c r="AH205" s="535"/>
      <c r="AI205" s="535"/>
      <c r="AJ205" s="535"/>
      <c r="AK205" s="535"/>
      <c r="AL205" s="535"/>
      <c r="AM205" s="535"/>
      <c r="AN205" s="535"/>
      <c r="AO205" s="535"/>
      <c r="AP205" s="535"/>
      <c r="AQ205" s="535"/>
      <c r="AR205" s="535"/>
      <c r="AS205" s="535"/>
      <c r="AT205" s="535"/>
      <c r="AU205" s="535"/>
      <c r="AV205" s="535"/>
      <c r="AW205" s="535"/>
      <c r="AX205" s="535"/>
      <c r="AY205" s="535"/>
      <c r="AZ205" s="535"/>
      <c r="BA205" s="535"/>
      <c r="BB205" s="535"/>
      <c r="BC205" s="535"/>
      <c r="BD205" s="535"/>
      <c r="BE205" s="535"/>
      <c r="BF205" s="535"/>
      <c r="BG205" s="535"/>
      <c r="BH205" s="535"/>
      <c r="BI205" s="535"/>
      <c r="BJ205" s="535"/>
      <c r="BK205" s="535"/>
      <c r="BL205" s="523"/>
      <c r="BM205" s="523"/>
      <c r="BN205" s="523"/>
      <c r="BO205" s="523"/>
      <c r="BP205" s="523"/>
      <c r="BQ205" s="553"/>
      <c r="BR205" s="553"/>
      <c r="BS205" s="553"/>
      <c r="BT205" s="553"/>
      <c r="BU205" s="523"/>
      <c r="BV205" s="523"/>
      <c r="BW205" s="523"/>
      <c r="BX205" s="523"/>
      <c r="BY205" s="523"/>
      <c r="BZ205" s="523"/>
      <c r="CA205" s="535"/>
    </row>
    <row r="206" spans="2:79" ht="12.75">
      <c r="B206" s="535"/>
      <c r="C206" s="535"/>
      <c r="D206" s="535"/>
      <c r="E206" s="535"/>
      <c r="F206" s="535"/>
      <c r="G206" s="535"/>
      <c r="H206" s="535"/>
      <c r="I206" s="535"/>
      <c r="J206" s="535"/>
      <c r="K206" s="535"/>
      <c r="L206" s="535"/>
      <c r="M206" s="535"/>
      <c r="N206" s="535"/>
      <c r="O206" s="535"/>
      <c r="P206" s="535"/>
      <c r="Q206" s="535"/>
      <c r="R206" s="535"/>
      <c r="S206" s="535"/>
      <c r="T206" s="535"/>
      <c r="U206" s="535"/>
      <c r="V206" s="535"/>
      <c r="W206" s="535"/>
      <c r="X206" s="535"/>
      <c r="Y206" s="535"/>
      <c r="Z206" s="535"/>
      <c r="AA206" s="535"/>
      <c r="AB206" s="535"/>
      <c r="AC206" s="535"/>
      <c r="AD206" s="535"/>
      <c r="AE206" s="535"/>
      <c r="AF206" s="535"/>
      <c r="AG206" s="535"/>
      <c r="AH206" s="535"/>
      <c r="AI206" s="535"/>
      <c r="AJ206" s="535"/>
      <c r="AK206" s="535"/>
      <c r="AL206" s="535"/>
      <c r="AM206" s="535"/>
      <c r="AN206" s="535"/>
      <c r="AO206" s="535"/>
      <c r="AP206" s="535"/>
      <c r="AQ206" s="535"/>
      <c r="AR206" s="535"/>
      <c r="AS206" s="535"/>
      <c r="AT206" s="535"/>
      <c r="AU206" s="535"/>
      <c r="AV206" s="535"/>
      <c r="AW206" s="535"/>
      <c r="AX206" s="535"/>
      <c r="AY206" s="535"/>
      <c r="AZ206" s="535"/>
      <c r="BA206" s="535"/>
      <c r="BB206" s="535"/>
      <c r="BC206" s="535"/>
      <c r="BD206" s="535"/>
      <c r="BE206" s="535"/>
      <c r="BF206" s="535"/>
      <c r="BG206" s="535"/>
      <c r="BH206" s="535"/>
      <c r="BI206" s="535"/>
      <c r="BJ206" s="535"/>
      <c r="BK206" s="535"/>
      <c r="BL206" s="554"/>
      <c r="BM206" s="532"/>
      <c r="BN206" s="532"/>
      <c r="BO206" s="532"/>
      <c r="BP206" s="523"/>
      <c r="BQ206" s="523"/>
      <c r="BR206" s="523"/>
      <c r="BS206" s="523"/>
      <c r="BT206" s="523"/>
      <c r="BU206" s="546"/>
      <c r="BV206" s="546"/>
      <c r="BW206" s="545"/>
      <c r="BX206" s="545"/>
      <c r="BY206" s="545"/>
      <c r="BZ206" s="523"/>
      <c r="CA206" s="535"/>
    </row>
    <row r="207" spans="2:79" ht="12.75">
      <c r="B207" s="535"/>
      <c r="C207" s="535"/>
      <c r="D207" s="535"/>
      <c r="E207" s="535"/>
      <c r="F207" s="535"/>
      <c r="G207" s="535"/>
      <c r="H207" s="535"/>
      <c r="I207" s="535"/>
      <c r="J207" s="535"/>
      <c r="K207" s="535"/>
      <c r="L207" s="535"/>
      <c r="M207" s="535"/>
      <c r="N207" s="535"/>
      <c r="O207" s="535"/>
      <c r="P207" s="535"/>
      <c r="Q207" s="535"/>
      <c r="R207" s="535"/>
      <c r="S207" s="535"/>
      <c r="T207" s="535"/>
      <c r="U207" s="535"/>
      <c r="V207" s="535"/>
      <c r="W207" s="535"/>
      <c r="X207" s="535"/>
      <c r="Y207" s="535"/>
      <c r="Z207" s="535"/>
      <c r="AA207" s="535"/>
      <c r="AB207" s="535"/>
      <c r="AC207" s="535"/>
      <c r="AD207" s="535"/>
      <c r="AE207" s="535"/>
      <c r="AF207" s="535"/>
      <c r="AG207" s="535"/>
      <c r="AH207" s="535"/>
      <c r="AI207" s="535"/>
      <c r="AJ207" s="535"/>
      <c r="AK207" s="535"/>
      <c r="AL207" s="535"/>
      <c r="AM207" s="535"/>
      <c r="AN207" s="535"/>
      <c r="AO207" s="535"/>
      <c r="AP207" s="535"/>
      <c r="AQ207" s="535"/>
      <c r="AR207" s="535"/>
      <c r="AS207" s="535"/>
      <c r="AT207" s="535"/>
      <c r="AU207" s="535"/>
      <c r="AV207" s="535"/>
      <c r="AW207" s="535"/>
      <c r="AX207" s="535"/>
      <c r="AY207" s="535"/>
      <c r="AZ207" s="535"/>
      <c r="BA207" s="535"/>
      <c r="BB207" s="535"/>
      <c r="BC207" s="535"/>
      <c r="BD207" s="535"/>
      <c r="BE207" s="535"/>
      <c r="BF207" s="535"/>
      <c r="BG207" s="535"/>
      <c r="BH207" s="535"/>
      <c r="BI207" s="535"/>
      <c r="BJ207" s="535"/>
      <c r="BK207" s="535"/>
      <c r="BL207" s="554"/>
      <c r="BM207" s="523"/>
      <c r="BN207" s="554"/>
      <c r="BO207" s="554"/>
      <c r="BP207" s="535"/>
      <c r="BQ207" s="523"/>
      <c r="BR207" s="523"/>
      <c r="BS207" s="523"/>
      <c r="BT207" s="523"/>
      <c r="BU207" s="546"/>
      <c r="BV207" s="546"/>
      <c r="BW207" s="545"/>
      <c r="BX207" s="545"/>
      <c r="BY207" s="554"/>
      <c r="BZ207" s="545"/>
      <c r="CA207" s="535"/>
    </row>
    <row r="208" spans="2:79" ht="12.75">
      <c r="B208" s="535"/>
      <c r="C208" s="535"/>
      <c r="D208" s="535"/>
      <c r="E208" s="535"/>
      <c r="F208" s="535"/>
      <c r="G208" s="535"/>
      <c r="H208" s="535"/>
      <c r="I208" s="535"/>
      <c r="J208" s="535"/>
      <c r="K208" s="535"/>
      <c r="L208" s="535"/>
      <c r="M208" s="535"/>
      <c r="N208" s="535"/>
      <c r="O208" s="535"/>
      <c r="P208" s="535"/>
      <c r="Q208" s="535"/>
      <c r="R208" s="535"/>
      <c r="S208" s="535"/>
      <c r="T208" s="535"/>
      <c r="U208" s="535"/>
      <c r="V208" s="535"/>
      <c r="W208" s="535"/>
      <c r="X208" s="535"/>
      <c r="Y208" s="535"/>
      <c r="Z208" s="535"/>
      <c r="AA208" s="535"/>
      <c r="AB208" s="535"/>
      <c r="AC208" s="535"/>
      <c r="AD208" s="535"/>
      <c r="AE208" s="535"/>
      <c r="AF208" s="535"/>
      <c r="AG208" s="535"/>
      <c r="AH208" s="535"/>
      <c r="AI208" s="535"/>
      <c r="AJ208" s="535"/>
      <c r="AK208" s="535"/>
      <c r="AL208" s="535"/>
      <c r="AM208" s="535"/>
      <c r="AN208" s="535"/>
      <c r="AO208" s="535"/>
      <c r="AP208" s="535"/>
      <c r="AQ208" s="535"/>
      <c r="AR208" s="535"/>
      <c r="AS208" s="535"/>
      <c r="AT208" s="535"/>
      <c r="AU208" s="535"/>
      <c r="AV208" s="535"/>
      <c r="AW208" s="535"/>
      <c r="AX208" s="535"/>
      <c r="AY208" s="535"/>
      <c r="AZ208" s="535"/>
      <c r="BA208" s="535"/>
      <c r="BB208" s="535"/>
      <c r="BC208" s="535"/>
      <c r="BD208" s="535"/>
      <c r="BE208" s="535"/>
      <c r="BF208" s="535"/>
      <c r="BG208" s="535"/>
      <c r="BH208" s="535"/>
      <c r="BI208" s="535"/>
      <c r="BJ208" s="535"/>
      <c r="BK208" s="535"/>
      <c r="BL208" s="523"/>
      <c r="BM208" s="523"/>
      <c r="BN208" s="523"/>
      <c r="BO208" s="523"/>
      <c r="BP208" s="555"/>
      <c r="BQ208" s="523"/>
      <c r="BR208" s="523"/>
      <c r="BS208" s="523"/>
      <c r="BT208" s="523"/>
      <c r="BU208" s="546"/>
      <c r="BV208" s="546"/>
      <c r="BW208" s="545"/>
      <c r="BX208" s="545"/>
      <c r="BY208" s="821"/>
      <c r="BZ208" s="554"/>
      <c r="CA208" s="535"/>
    </row>
    <row r="209" spans="2:79" ht="12.75">
      <c r="B209" s="535"/>
      <c r="C209" s="535"/>
      <c r="D209" s="535"/>
      <c r="E209" s="535"/>
      <c r="F209" s="535"/>
      <c r="G209" s="535"/>
      <c r="H209" s="535"/>
      <c r="I209" s="535"/>
      <c r="J209" s="535"/>
      <c r="K209" s="535"/>
      <c r="L209" s="535"/>
      <c r="M209" s="535"/>
      <c r="N209" s="535"/>
      <c r="O209" s="535"/>
      <c r="P209" s="535"/>
      <c r="Q209" s="535"/>
      <c r="R209" s="535"/>
      <c r="S209" s="535"/>
      <c r="T209" s="535"/>
      <c r="U209" s="535"/>
      <c r="V209" s="535"/>
      <c r="W209" s="535"/>
      <c r="X209" s="535"/>
      <c r="Y209" s="535"/>
      <c r="Z209" s="535"/>
      <c r="AA209" s="535"/>
      <c r="AB209" s="535"/>
      <c r="AC209" s="535"/>
      <c r="AD209" s="535"/>
      <c r="AE209" s="535"/>
      <c r="AF209" s="535"/>
      <c r="AG209" s="535"/>
      <c r="AH209" s="535"/>
      <c r="AI209" s="535"/>
      <c r="AJ209" s="535"/>
      <c r="AK209" s="535"/>
      <c r="AL209" s="535"/>
      <c r="AM209" s="535"/>
      <c r="AN209" s="535"/>
      <c r="AO209" s="535"/>
      <c r="AP209" s="535"/>
      <c r="AQ209" s="535"/>
      <c r="AR209" s="535"/>
      <c r="AS209" s="535"/>
      <c r="AT209" s="535"/>
      <c r="AU209" s="535"/>
      <c r="AV209" s="535"/>
      <c r="AW209" s="535"/>
      <c r="AX209" s="535"/>
      <c r="AY209" s="535"/>
      <c r="AZ209" s="535"/>
      <c r="BA209" s="535"/>
      <c r="BB209" s="535"/>
      <c r="BC209" s="535"/>
      <c r="BD209" s="535"/>
      <c r="BE209" s="535"/>
      <c r="BF209" s="535"/>
      <c r="BG209" s="535"/>
      <c r="BH209" s="535"/>
      <c r="BI209" s="535"/>
      <c r="BJ209" s="535"/>
      <c r="BK209" s="535"/>
      <c r="BL209" s="523"/>
      <c r="BM209" s="523"/>
      <c r="BN209" s="523"/>
      <c r="BO209" s="523"/>
      <c r="BP209" s="523"/>
      <c r="BQ209" s="523"/>
      <c r="BR209" s="523"/>
      <c r="BS209" s="523"/>
      <c r="BT209" s="523"/>
      <c r="BU209" s="523"/>
      <c r="BV209" s="523"/>
      <c r="BW209" s="523"/>
      <c r="BX209" s="523"/>
      <c r="BY209" s="523"/>
      <c r="BZ209" s="821"/>
      <c r="CA209" s="535"/>
    </row>
    <row r="210" spans="2:79" ht="12.75">
      <c r="B210" s="535"/>
      <c r="C210" s="535"/>
      <c r="D210" s="535"/>
      <c r="E210" s="535"/>
      <c r="F210" s="535"/>
      <c r="G210" s="535"/>
      <c r="H210" s="535"/>
      <c r="I210" s="535"/>
      <c r="J210" s="535"/>
      <c r="K210" s="535"/>
      <c r="L210" s="535"/>
      <c r="M210" s="535"/>
      <c r="N210" s="535"/>
      <c r="O210" s="535"/>
      <c r="P210" s="535"/>
      <c r="Q210" s="535"/>
      <c r="R210" s="535"/>
      <c r="S210" s="535"/>
      <c r="T210" s="535"/>
      <c r="U210" s="535"/>
      <c r="V210" s="535"/>
      <c r="W210" s="535"/>
      <c r="X210" s="535"/>
      <c r="Y210" s="535"/>
      <c r="Z210" s="535"/>
      <c r="AA210" s="535"/>
      <c r="AB210" s="535"/>
      <c r="AC210" s="535"/>
      <c r="AD210" s="535"/>
      <c r="AE210" s="535"/>
      <c r="AF210" s="535"/>
      <c r="AG210" s="535"/>
      <c r="AH210" s="535"/>
      <c r="AI210" s="535"/>
      <c r="AJ210" s="535"/>
      <c r="AK210" s="535"/>
      <c r="AL210" s="535"/>
      <c r="AM210" s="535"/>
      <c r="AN210" s="535"/>
      <c r="AO210" s="535"/>
      <c r="AP210" s="535"/>
      <c r="AQ210" s="535"/>
      <c r="AR210" s="535"/>
      <c r="AS210" s="535"/>
      <c r="AT210" s="535"/>
      <c r="AU210" s="535"/>
      <c r="AV210" s="535"/>
      <c r="AW210" s="535"/>
      <c r="AX210" s="535"/>
      <c r="AY210" s="535"/>
      <c r="AZ210" s="535"/>
      <c r="BA210" s="535"/>
      <c r="BB210" s="535"/>
      <c r="BC210" s="535"/>
      <c r="BD210" s="535"/>
      <c r="BE210" s="535"/>
      <c r="BF210" s="535"/>
      <c r="BG210" s="535"/>
      <c r="BH210" s="535"/>
      <c r="BI210" s="535"/>
      <c r="BJ210" s="535"/>
      <c r="BK210" s="535"/>
      <c r="BL210" s="554"/>
      <c r="BM210" s="554"/>
      <c r="BN210" s="554"/>
      <c r="BO210" s="554"/>
      <c r="BP210" s="523"/>
      <c r="BQ210" s="523"/>
      <c r="BR210" s="523"/>
      <c r="BS210" s="523"/>
      <c r="BT210" s="523"/>
      <c r="BU210" s="523"/>
      <c r="BV210" s="523"/>
      <c r="BW210" s="523"/>
      <c r="BX210" s="523"/>
      <c r="BY210" s="523"/>
      <c r="BZ210" s="523"/>
      <c r="CA210" s="535"/>
    </row>
    <row r="211" spans="2:79" ht="12.75">
      <c r="B211" s="535"/>
      <c r="C211" s="535"/>
      <c r="D211" s="535"/>
      <c r="E211" s="535"/>
      <c r="F211" s="535"/>
      <c r="G211" s="535"/>
      <c r="H211" s="535"/>
      <c r="I211" s="535"/>
      <c r="J211" s="535"/>
      <c r="K211" s="535"/>
      <c r="L211" s="535"/>
      <c r="M211" s="535"/>
      <c r="N211" s="535"/>
      <c r="O211" s="535"/>
      <c r="P211" s="535"/>
      <c r="Q211" s="535"/>
      <c r="R211" s="535"/>
      <c r="S211" s="535"/>
      <c r="T211" s="535"/>
      <c r="U211" s="535"/>
      <c r="V211" s="535"/>
      <c r="W211" s="535"/>
      <c r="X211" s="535"/>
      <c r="Y211" s="535"/>
      <c r="Z211" s="535"/>
      <c r="AA211" s="535"/>
      <c r="AB211" s="535"/>
      <c r="AC211" s="535"/>
      <c r="AD211" s="535"/>
      <c r="AE211" s="535"/>
      <c r="AF211" s="535"/>
      <c r="AG211" s="535"/>
      <c r="AH211" s="535"/>
      <c r="AI211" s="535"/>
      <c r="AJ211" s="535"/>
      <c r="AK211" s="535"/>
      <c r="AL211" s="535"/>
      <c r="AM211" s="535"/>
      <c r="AN211" s="535"/>
      <c r="AO211" s="535"/>
      <c r="AP211" s="535"/>
      <c r="AQ211" s="535"/>
      <c r="AR211" s="535"/>
      <c r="AS211" s="535"/>
      <c r="AT211" s="535"/>
      <c r="AU211" s="535"/>
      <c r="AV211" s="535"/>
      <c r="AW211" s="535"/>
      <c r="AX211" s="535"/>
      <c r="AY211" s="535"/>
      <c r="AZ211" s="535"/>
      <c r="BA211" s="535"/>
      <c r="BB211" s="535"/>
      <c r="BC211" s="535"/>
      <c r="BD211" s="535"/>
      <c r="BE211" s="535"/>
      <c r="BF211" s="535"/>
      <c r="BG211" s="535"/>
      <c r="BH211" s="535"/>
      <c r="BI211" s="535"/>
      <c r="BJ211" s="535"/>
      <c r="BK211" s="535"/>
      <c r="BL211" s="523"/>
      <c r="BM211" s="523"/>
      <c r="BN211" s="523"/>
      <c r="BO211" s="523"/>
      <c r="BP211" s="554"/>
      <c r="BQ211" s="523"/>
      <c r="BR211" s="523"/>
      <c r="BS211" s="523"/>
      <c r="BT211" s="523"/>
      <c r="BU211" s="523"/>
      <c r="BV211" s="523"/>
      <c r="BW211" s="523"/>
      <c r="BX211" s="523"/>
      <c r="BY211" s="523"/>
      <c r="BZ211" s="523"/>
      <c r="CA211" s="535"/>
    </row>
    <row r="212" spans="2:79" ht="12.75">
      <c r="B212" s="535"/>
      <c r="C212" s="535"/>
      <c r="D212" s="535"/>
      <c r="E212" s="535"/>
      <c r="F212" s="535"/>
      <c r="G212" s="535"/>
      <c r="H212" s="535"/>
      <c r="I212" s="535"/>
      <c r="J212" s="535"/>
      <c r="K212" s="535"/>
      <c r="L212" s="535"/>
      <c r="M212" s="535"/>
      <c r="N212" s="535"/>
      <c r="O212" s="535"/>
      <c r="P212" s="535"/>
      <c r="Q212" s="535"/>
      <c r="R212" s="535"/>
      <c r="S212" s="535"/>
      <c r="T212" s="535"/>
      <c r="U212" s="535"/>
      <c r="V212" s="535"/>
      <c r="W212" s="535"/>
      <c r="X212" s="535"/>
      <c r="Y212" s="535"/>
      <c r="Z212" s="535"/>
      <c r="AA212" s="535"/>
      <c r="AB212" s="535"/>
      <c r="AC212" s="535"/>
      <c r="AD212" s="535"/>
      <c r="AE212" s="535"/>
      <c r="AF212" s="535"/>
      <c r="AG212" s="535"/>
      <c r="AH212" s="535"/>
      <c r="AI212" s="535"/>
      <c r="AJ212" s="535"/>
      <c r="AK212" s="535"/>
      <c r="AL212" s="535"/>
      <c r="AM212" s="535"/>
      <c r="AN212" s="535"/>
      <c r="AO212" s="535"/>
      <c r="AP212" s="535"/>
      <c r="AQ212" s="535"/>
      <c r="AR212" s="535"/>
      <c r="AS212" s="535"/>
      <c r="AT212" s="535"/>
      <c r="AU212" s="535"/>
      <c r="AV212" s="535"/>
      <c r="AW212" s="535"/>
      <c r="AX212" s="535"/>
      <c r="AY212" s="535"/>
      <c r="AZ212" s="535"/>
      <c r="BA212" s="535"/>
      <c r="BB212" s="535"/>
      <c r="BC212" s="535"/>
      <c r="BD212" s="535"/>
      <c r="BE212" s="535"/>
      <c r="BF212" s="535"/>
      <c r="BG212" s="535"/>
      <c r="BH212" s="535"/>
      <c r="BI212" s="535"/>
      <c r="BJ212" s="535"/>
      <c r="BK212" s="535"/>
      <c r="BL212" s="523"/>
      <c r="BM212" s="523"/>
      <c r="BN212" s="523"/>
      <c r="BO212" s="523"/>
      <c r="BP212" s="523"/>
      <c r="BQ212" s="523"/>
      <c r="BR212" s="523"/>
      <c r="BS212" s="523"/>
      <c r="BT212" s="523"/>
      <c r="BU212" s="523"/>
      <c r="BV212" s="523"/>
      <c r="BW212" s="523"/>
      <c r="BX212" s="523"/>
      <c r="BY212" s="523"/>
      <c r="BZ212" s="523"/>
      <c r="CA212" s="535"/>
    </row>
    <row r="213" spans="2:79" ht="12.75">
      <c r="B213" s="535"/>
      <c r="C213" s="535"/>
      <c r="D213" s="535"/>
      <c r="E213" s="535"/>
      <c r="F213" s="535"/>
      <c r="G213" s="535"/>
      <c r="H213" s="535"/>
      <c r="I213" s="535"/>
      <c r="J213" s="535"/>
      <c r="K213" s="535"/>
      <c r="L213" s="535"/>
      <c r="M213" s="535"/>
      <c r="N213" s="535"/>
      <c r="O213" s="535"/>
      <c r="P213" s="535"/>
      <c r="Q213" s="535"/>
      <c r="R213" s="535"/>
      <c r="S213" s="535"/>
      <c r="T213" s="535"/>
      <c r="U213" s="535"/>
      <c r="V213" s="535"/>
      <c r="W213" s="535"/>
      <c r="X213" s="535"/>
      <c r="Y213" s="535"/>
      <c r="Z213" s="535"/>
      <c r="AA213" s="535"/>
      <c r="AB213" s="535"/>
      <c r="AC213" s="535"/>
      <c r="AD213" s="535"/>
      <c r="AE213" s="535"/>
      <c r="AF213" s="535"/>
      <c r="AG213" s="535"/>
      <c r="AH213" s="535"/>
      <c r="AI213" s="535"/>
      <c r="AJ213" s="535"/>
      <c r="AK213" s="535"/>
      <c r="AL213" s="535"/>
      <c r="AM213" s="535"/>
      <c r="AN213" s="535"/>
      <c r="AO213" s="535"/>
      <c r="AP213" s="535"/>
      <c r="AQ213" s="535"/>
      <c r="AR213" s="535"/>
      <c r="AS213" s="535"/>
      <c r="AT213" s="535"/>
      <c r="AU213" s="535"/>
      <c r="AV213" s="535"/>
      <c r="AW213" s="535"/>
      <c r="AX213" s="535"/>
      <c r="AY213" s="535"/>
      <c r="AZ213" s="535"/>
      <c r="BA213" s="535"/>
      <c r="BB213" s="535"/>
      <c r="BC213" s="535"/>
      <c r="BD213" s="535"/>
      <c r="BE213" s="535"/>
      <c r="BF213" s="535"/>
      <c r="BG213" s="535"/>
      <c r="BH213" s="535"/>
      <c r="BI213" s="535"/>
      <c r="BJ213" s="535"/>
      <c r="BK213" s="535"/>
      <c r="BL213" s="523"/>
      <c r="BM213" s="523"/>
      <c r="BN213" s="523"/>
      <c r="BO213" s="523"/>
      <c r="BP213" s="523"/>
      <c r="BQ213" s="523"/>
      <c r="BR213" s="523"/>
      <c r="BS213" s="523"/>
      <c r="BT213" s="523"/>
      <c r="BU213" s="523"/>
      <c r="BV213" s="523"/>
      <c r="BW213" s="523"/>
      <c r="BX213" s="523"/>
      <c r="BY213" s="523"/>
      <c r="BZ213" s="523"/>
      <c r="CA213" s="535"/>
    </row>
    <row r="214" spans="2:79" ht="12.75">
      <c r="B214" s="535"/>
      <c r="C214" s="535"/>
      <c r="D214" s="535"/>
      <c r="E214" s="535"/>
      <c r="F214" s="535"/>
      <c r="G214" s="535"/>
      <c r="H214" s="535"/>
      <c r="I214" s="535"/>
      <c r="J214" s="535"/>
      <c r="K214" s="535"/>
      <c r="L214" s="535"/>
      <c r="M214" s="535"/>
      <c r="N214" s="535"/>
      <c r="O214" s="535"/>
      <c r="P214" s="535"/>
      <c r="Q214" s="535"/>
      <c r="R214" s="535"/>
      <c r="S214" s="535"/>
      <c r="T214" s="535"/>
      <c r="U214" s="535"/>
      <c r="V214" s="535"/>
      <c r="W214" s="535"/>
      <c r="X214" s="535"/>
      <c r="Y214" s="535"/>
      <c r="Z214" s="535"/>
      <c r="AA214" s="535"/>
      <c r="AB214" s="535"/>
      <c r="AC214" s="535"/>
      <c r="AD214" s="535"/>
      <c r="AE214" s="535"/>
      <c r="AF214" s="535"/>
      <c r="AG214" s="535"/>
      <c r="AH214" s="535"/>
      <c r="AI214" s="535"/>
      <c r="AJ214" s="535"/>
      <c r="AK214" s="535"/>
      <c r="AL214" s="535"/>
      <c r="AM214" s="535"/>
      <c r="AN214" s="535"/>
      <c r="AO214" s="535"/>
      <c r="AP214" s="535"/>
      <c r="AQ214" s="535"/>
      <c r="AR214" s="535"/>
      <c r="AS214" s="535"/>
      <c r="AT214" s="535"/>
      <c r="AU214" s="535"/>
      <c r="AV214" s="535"/>
      <c r="AW214" s="535"/>
      <c r="AX214" s="535"/>
      <c r="AY214" s="535"/>
      <c r="AZ214" s="535"/>
      <c r="BA214" s="535"/>
      <c r="BB214" s="535"/>
      <c r="BC214" s="535"/>
      <c r="BD214" s="535"/>
      <c r="BE214" s="535"/>
      <c r="BF214" s="535"/>
      <c r="BG214" s="535"/>
      <c r="BH214" s="535"/>
      <c r="BI214" s="535"/>
      <c r="BJ214" s="535"/>
      <c r="BK214" s="535"/>
      <c r="BL214" s="554"/>
      <c r="BM214" s="554"/>
      <c r="BN214" s="554"/>
      <c r="BO214" s="554"/>
      <c r="BP214" s="554"/>
      <c r="BQ214" s="554"/>
      <c r="BR214" s="554"/>
      <c r="BS214" s="554"/>
      <c r="BT214" s="554"/>
      <c r="BU214" s="554"/>
      <c r="BV214" s="554"/>
      <c r="BW214" s="554"/>
      <c r="BX214" s="554"/>
      <c r="BY214" s="554"/>
      <c r="BZ214" s="523"/>
      <c r="CA214" s="535"/>
    </row>
    <row r="215" spans="2:79" ht="12.75">
      <c r="B215" s="535"/>
      <c r="C215" s="535"/>
      <c r="D215" s="535"/>
      <c r="E215" s="535"/>
      <c r="F215" s="535"/>
      <c r="G215" s="535"/>
      <c r="H215" s="535"/>
      <c r="I215" s="535"/>
      <c r="J215" s="535"/>
      <c r="K215" s="535"/>
      <c r="L215" s="535"/>
      <c r="M215" s="535"/>
      <c r="N215" s="535"/>
      <c r="O215" s="535"/>
      <c r="P215" s="535"/>
      <c r="Q215" s="535"/>
      <c r="R215" s="535"/>
      <c r="S215" s="535"/>
      <c r="T215" s="535"/>
      <c r="U215" s="535"/>
      <c r="V215" s="535"/>
      <c r="W215" s="535"/>
      <c r="X215" s="535"/>
      <c r="Y215" s="535"/>
      <c r="Z215" s="535"/>
      <c r="AA215" s="535"/>
      <c r="AB215" s="535"/>
      <c r="AC215" s="535"/>
      <c r="AD215" s="535"/>
      <c r="AE215" s="535"/>
      <c r="AF215" s="535"/>
      <c r="AG215" s="535"/>
      <c r="AH215" s="535"/>
      <c r="AI215" s="535"/>
      <c r="AJ215" s="535"/>
      <c r="AK215" s="535"/>
      <c r="AL215" s="535"/>
      <c r="AM215" s="535"/>
      <c r="AN215" s="535"/>
      <c r="AO215" s="535"/>
      <c r="AP215" s="535"/>
      <c r="AQ215" s="535"/>
      <c r="AR215" s="535"/>
      <c r="AS215" s="535"/>
      <c r="AT215" s="535"/>
      <c r="AU215" s="535"/>
      <c r="AV215" s="535"/>
      <c r="AW215" s="535"/>
      <c r="AX215" s="535"/>
      <c r="AY215" s="535"/>
      <c r="AZ215" s="535"/>
      <c r="BA215" s="535"/>
      <c r="BB215" s="535"/>
      <c r="BC215" s="535"/>
      <c r="BD215" s="535"/>
      <c r="BE215" s="535"/>
      <c r="BF215" s="535"/>
      <c r="BG215" s="535"/>
      <c r="BH215" s="535"/>
      <c r="BI215" s="535"/>
      <c r="BJ215" s="535"/>
      <c r="BK215" s="535"/>
      <c r="BL215" s="523"/>
      <c r="BM215" s="523"/>
      <c r="BN215" s="523"/>
      <c r="BO215" s="523"/>
      <c r="BP215" s="523"/>
      <c r="BQ215" s="523"/>
      <c r="BR215" s="523"/>
      <c r="BS215" s="523"/>
      <c r="BT215" s="523"/>
      <c r="BU215" s="523"/>
      <c r="BV215" s="523"/>
      <c r="BW215" s="523"/>
      <c r="BX215" s="523"/>
      <c r="BY215" s="554"/>
      <c r="BZ215" s="554"/>
      <c r="CA215" s="535"/>
    </row>
    <row r="216" spans="2:79" ht="12.75">
      <c r="B216" s="535"/>
      <c r="C216" s="535"/>
      <c r="D216" s="535"/>
      <c r="E216" s="535"/>
      <c r="F216" s="535"/>
      <c r="G216" s="535"/>
      <c r="H216" s="535"/>
      <c r="I216" s="535"/>
      <c r="J216" s="535"/>
      <c r="K216" s="535"/>
      <c r="L216" s="535"/>
      <c r="M216" s="535"/>
      <c r="N216" s="535"/>
      <c r="O216" s="535"/>
      <c r="P216" s="535"/>
      <c r="Q216" s="535"/>
      <c r="R216" s="535"/>
      <c r="S216" s="535"/>
      <c r="T216" s="535"/>
      <c r="U216" s="535"/>
      <c r="V216" s="535"/>
      <c r="W216" s="535"/>
      <c r="X216" s="535"/>
      <c r="Y216" s="535"/>
      <c r="Z216" s="535"/>
      <c r="AA216" s="535"/>
      <c r="AB216" s="535"/>
      <c r="AC216" s="535"/>
      <c r="AD216" s="535"/>
      <c r="AE216" s="535"/>
      <c r="AF216" s="535"/>
      <c r="AG216" s="535"/>
      <c r="AH216" s="535"/>
      <c r="AI216" s="535"/>
      <c r="AJ216" s="535"/>
      <c r="AK216" s="535"/>
      <c r="AL216" s="535"/>
      <c r="AM216" s="535"/>
      <c r="AN216" s="535"/>
      <c r="AO216" s="535"/>
      <c r="AP216" s="535"/>
      <c r="AQ216" s="535"/>
      <c r="AR216" s="535"/>
      <c r="AS216" s="535"/>
      <c r="AT216" s="535"/>
      <c r="AU216" s="535"/>
      <c r="AV216" s="535"/>
      <c r="AW216" s="535"/>
      <c r="AX216" s="535"/>
      <c r="AY216" s="535"/>
      <c r="AZ216" s="535"/>
      <c r="BA216" s="535"/>
      <c r="BB216" s="535"/>
      <c r="BC216" s="535"/>
      <c r="BD216" s="535"/>
      <c r="BE216" s="535"/>
      <c r="BF216" s="535"/>
      <c r="BG216" s="535"/>
      <c r="BH216" s="535"/>
      <c r="BI216" s="535"/>
      <c r="BJ216" s="535"/>
      <c r="BK216" s="535"/>
      <c r="BL216" s="523"/>
      <c r="BM216" s="523"/>
      <c r="BN216" s="523"/>
      <c r="BO216" s="523"/>
      <c r="BP216" s="523"/>
      <c r="BQ216" s="523"/>
      <c r="BR216" s="523"/>
      <c r="BS216" s="523"/>
      <c r="BT216" s="523"/>
      <c r="BU216" s="523"/>
      <c r="BV216" s="523"/>
      <c r="BW216" s="523"/>
      <c r="BX216" s="523"/>
      <c r="BY216" s="554"/>
      <c r="BZ216" s="554"/>
      <c r="CA216" s="535"/>
    </row>
    <row r="217" spans="2:79" ht="12.75">
      <c r="B217" s="535"/>
      <c r="C217" s="535"/>
      <c r="D217" s="535"/>
      <c r="E217" s="535"/>
      <c r="F217" s="535"/>
      <c r="G217" s="535"/>
      <c r="H217" s="535"/>
      <c r="I217" s="535"/>
      <c r="J217" s="535"/>
      <c r="K217" s="535"/>
      <c r="L217" s="535"/>
      <c r="M217" s="535"/>
      <c r="N217" s="535"/>
      <c r="O217" s="535"/>
      <c r="P217" s="535"/>
      <c r="Q217" s="535"/>
      <c r="R217" s="535"/>
      <c r="S217" s="535"/>
      <c r="T217" s="535"/>
      <c r="U217" s="535"/>
      <c r="V217" s="535"/>
      <c r="W217" s="535"/>
      <c r="X217" s="535"/>
      <c r="Y217" s="535"/>
      <c r="Z217" s="535"/>
      <c r="AA217" s="535"/>
      <c r="AB217" s="535"/>
      <c r="AC217" s="535"/>
      <c r="AD217" s="535"/>
      <c r="AE217" s="535"/>
      <c r="AF217" s="535"/>
      <c r="AG217" s="535"/>
      <c r="AH217" s="535"/>
      <c r="AI217" s="535"/>
      <c r="AJ217" s="535"/>
      <c r="AK217" s="535"/>
      <c r="AL217" s="535"/>
      <c r="AM217" s="535"/>
      <c r="AN217" s="535"/>
      <c r="AO217" s="535"/>
      <c r="AP217" s="535"/>
      <c r="AQ217" s="535"/>
      <c r="AR217" s="535"/>
      <c r="AS217" s="535"/>
      <c r="AT217" s="535"/>
      <c r="AU217" s="535"/>
      <c r="AV217" s="535"/>
      <c r="AW217" s="535"/>
      <c r="AX217" s="535"/>
      <c r="AY217" s="535"/>
      <c r="AZ217" s="535"/>
      <c r="BA217" s="535"/>
      <c r="BB217" s="535"/>
      <c r="BC217" s="535"/>
      <c r="BD217" s="535"/>
      <c r="BE217" s="535"/>
      <c r="BF217" s="535"/>
      <c r="BG217" s="535"/>
      <c r="BH217" s="535"/>
      <c r="BI217" s="535"/>
      <c r="BJ217" s="535"/>
      <c r="BK217" s="535"/>
      <c r="BL217" s="523"/>
      <c r="BM217" s="523"/>
      <c r="BN217" s="523"/>
      <c r="BO217" s="523"/>
      <c r="BP217" s="523"/>
      <c r="BQ217" s="523"/>
      <c r="BR217" s="523"/>
      <c r="BS217" s="523"/>
      <c r="BT217" s="523"/>
      <c r="BU217" s="523"/>
      <c r="BV217" s="523"/>
      <c r="BW217" s="523"/>
      <c r="BX217" s="523"/>
      <c r="BY217" s="554"/>
      <c r="BZ217" s="554"/>
      <c r="CA217" s="535"/>
    </row>
    <row r="218" spans="2:79" ht="12.75">
      <c r="B218" s="535"/>
      <c r="C218" s="535"/>
      <c r="D218" s="535"/>
      <c r="E218" s="535"/>
      <c r="F218" s="535"/>
      <c r="G218" s="535"/>
      <c r="H218" s="535"/>
      <c r="I218" s="535"/>
      <c r="J218" s="535"/>
      <c r="K218" s="535"/>
      <c r="L218" s="535"/>
      <c r="M218" s="535"/>
      <c r="N218" s="535"/>
      <c r="O218" s="535"/>
      <c r="P218" s="535"/>
      <c r="Q218" s="535"/>
      <c r="R218" s="535"/>
      <c r="S218" s="535"/>
      <c r="T218" s="535"/>
      <c r="U218" s="535"/>
      <c r="V218" s="535"/>
      <c r="W218" s="535"/>
      <c r="X218" s="535"/>
      <c r="Y218" s="535"/>
      <c r="Z218" s="535"/>
      <c r="AA218" s="535"/>
      <c r="AB218" s="535"/>
      <c r="AC218" s="535"/>
      <c r="AD218" s="535"/>
      <c r="AE218" s="535"/>
      <c r="AF218" s="535"/>
      <c r="AG218" s="535"/>
      <c r="AH218" s="535"/>
      <c r="AI218" s="535"/>
      <c r="AJ218" s="535"/>
      <c r="AK218" s="535"/>
      <c r="AL218" s="535"/>
      <c r="AM218" s="535"/>
      <c r="AN218" s="535"/>
      <c r="AO218" s="535"/>
      <c r="AP218" s="535"/>
      <c r="AQ218" s="535"/>
      <c r="AR218" s="535"/>
      <c r="AS218" s="535"/>
      <c r="AT218" s="535"/>
      <c r="AU218" s="535"/>
      <c r="AV218" s="535"/>
      <c r="AW218" s="535"/>
      <c r="AX218" s="535"/>
      <c r="AY218" s="535"/>
      <c r="AZ218" s="535"/>
      <c r="BA218" s="535"/>
      <c r="BB218" s="535"/>
      <c r="BC218" s="535"/>
      <c r="BD218" s="535"/>
      <c r="BE218" s="535"/>
      <c r="BF218" s="535"/>
      <c r="BG218" s="535"/>
      <c r="BH218" s="535"/>
      <c r="BI218" s="535"/>
      <c r="BJ218" s="535"/>
      <c r="BK218" s="535"/>
      <c r="BL218" s="523"/>
      <c r="BM218" s="523"/>
      <c r="BN218" s="523"/>
      <c r="BO218" s="523"/>
      <c r="BP218" s="523"/>
      <c r="BQ218" s="523"/>
      <c r="BR218" s="523"/>
      <c r="BS218" s="523"/>
      <c r="BT218" s="523"/>
      <c r="BU218" s="523"/>
      <c r="BV218" s="523"/>
      <c r="BW218" s="523"/>
      <c r="BX218" s="523"/>
      <c r="BY218" s="554"/>
      <c r="BZ218" s="554"/>
      <c r="CA218" s="535"/>
    </row>
    <row r="219" spans="2:79" ht="12.75">
      <c r="B219" s="535"/>
      <c r="C219" s="535"/>
      <c r="D219" s="535"/>
      <c r="E219" s="535"/>
      <c r="F219" s="535"/>
      <c r="G219" s="535"/>
      <c r="H219" s="535"/>
      <c r="I219" s="535"/>
      <c r="J219" s="535"/>
      <c r="K219" s="535"/>
      <c r="L219" s="535"/>
      <c r="M219" s="535"/>
      <c r="N219" s="535"/>
      <c r="O219" s="535"/>
      <c r="P219" s="535"/>
      <c r="Q219" s="535"/>
      <c r="R219" s="535"/>
      <c r="S219" s="535"/>
      <c r="T219" s="535"/>
      <c r="U219" s="535"/>
      <c r="V219" s="535"/>
      <c r="W219" s="535"/>
      <c r="X219" s="535"/>
      <c r="Y219" s="535"/>
      <c r="Z219" s="535"/>
      <c r="AA219" s="535"/>
      <c r="AB219" s="535"/>
      <c r="AC219" s="535"/>
      <c r="AD219" s="535"/>
      <c r="AE219" s="535"/>
      <c r="AF219" s="535"/>
      <c r="AG219" s="535"/>
      <c r="AH219" s="535"/>
      <c r="AI219" s="535"/>
      <c r="AJ219" s="535"/>
      <c r="AK219" s="535"/>
      <c r="AL219" s="535"/>
      <c r="AM219" s="535"/>
      <c r="AN219" s="535"/>
      <c r="AO219" s="535"/>
      <c r="AP219" s="535"/>
      <c r="AQ219" s="535"/>
      <c r="AR219" s="535"/>
      <c r="AS219" s="535"/>
      <c r="AT219" s="535"/>
      <c r="AU219" s="535"/>
      <c r="AV219" s="535"/>
      <c r="AW219" s="535"/>
      <c r="AX219" s="535"/>
      <c r="AY219" s="535"/>
      <c r="AZ219" s="535"/>
      <c r="BA219" s="535"/>
      <c r="BB219" s="535"/>
      <c r="BC219" s="535"/>
      <c r="BD219" s="535"/>
      <c r="BE219" s="535"/>
      <c r="BF219" s="535"/>
      <c r="BG219" s="535"/>
      <c r="BH219" s="535"/>
      <c r="BI219" s="535"/>
      <c r="BJ219" s="535"/>
      <c r="BK219" s="535"/>
      <c r="BL219" s="523"/>
      <c r="BM219" s="523"/>
      <c r="BN219" s="523"/>
      <c r="BO219" s="523"/>
      <c r="BP219" s="523"/>
      <c r="BQ219" s="523"/>
      <c r="BR219" s="523"/>
      <c r="BS219" s="523"/>
      <c r="BT219" s="523"/>
      <c r="BU219" s="523"/>
      <c r="BV219" s="523"/>
      <c r="BW219" s="523"/>
      <c r="BX219" s="523"/>
      <c r="BY219" s="554"/>
      <c r="BZ219" s="554"/>
      <c r="CA219" s="535"/>
    </row>
    <row r="220" spans="2:79" ht="12.75">
      <c r="B220" s="535"/>
      <c r="C220" s="535"/>
      <c r="D220" s="535"/>
      <c r="E220" s="535"/>
      <c r="F220" s="535"/>
      <c r="G220" s="535"/>
      <c r="H220" s="535"/>
      <c r="I220" s="535"/>
      <c r="J220" s="535"/>
      <c r="K220" s="535"/>
      <c r="L220" s="535"/>
      <c r="M220" s="535"/>
      <c r="N220" s="535"/>
      <c r="O220" s="535"/>
      <c r="P220" s="535"/>
      <c r="Q220" s="535"/>
      <c r="R220" s="535"/>
      <c r="S220" s="535"/>
      <c r="T220" s="535"/>
      <c r="U220" s="535"/>
      <c r="V220" s="535"/>
      <c r="W220" s="535"/>
      <c r="X220" s="535"/>
      <c r="Y220" s="535"/>
      <c r="Z220" s="535"/>
      <c r="AA220" s="535"/>
      <c r="AB220" s="535"/>
      <c r="AC220" s="535"/>
      <c r="AD220" s="535"/>
      <c r="AE220" s="535"/>
      <c r="AF220" s="535"/>
      <c r="AG220" s="535"/>
      <c r="AH220" s="535"/>
      <c r="AI220" s="535"/>
      <c r="AJ220" s="535"/>
      <c r="AK220" s="535"/>
      <c r="AL220" s="535"/>
      <c r="AM220" s="535"/>
      <c r="AN220" s="535"/>
      <c r="AO220" s="535"/>
      <c r="AP220" s="535"/>
      <c r="AQ220" s="535"/>
      <c r="AR220" s="535"/>
      <c r="AS220" s="535"/>
      <c r="AT220" s="535"/>
      <c r="AU220" s="535"/>
      <c r="AV220" s="535"/>
      <c r="AW220" s="535"/>
      <c r="AX220" s="535"/>
      <c r="AY220" s="535"/>
      <c r="AZ220" s="535"/>
      <c r="BA220" s="535"/>
      <c r="BB220" s="535"/>
      <c r="BC220" s="535"/>
      <c r="BD220" s="535"/>
      <c r="BE220" s="535"/>
      <c r="BF220" s="535"/>
      <c r="BG220" s="535"/>
      <c r="BH220" s="535"/>
      <c r="BI220" s="535"/>
      <c r="BJ220" s="535"/>
      <c r="BK220" s="535"/>
      <c r="BL220" s="523"/>
      <c r="BM220" s="523"/>
      <c r="BN220" s="523"/>
      <c r="BO220" s="523"/>
      <c r="BP220" s="523"/>
      <c r="BQ220" s="523"/>
      <c r="BR220" s="523"/>
      <c r="BS220" s="523"/>
      <c r="BT220" s="523"/>
      <c r="BU220" s="523"/>
      <c r="BV220" s="523"/>
      <c r="BW220" s="523"/>
      <c r="BX220" s="523"/>
      <c r="BY220" s="554"/>
      <c r="BZ220" s="554"/>
      <c r="CA220" s="535"/>
    </row>
    <row r="221" spans="2:79" ht="12.75">
      <c r="B221" s="535"/>
      <c r="C221" s="535"/>
      <c r="D221" s="535"/>
      <c r="E221" s="535"/>
      <c r="F221" s="535"/>
      <c r="G221" s="535"/>
      <c r="H221" s="535"/>
      <c r="I221" s="535"/>
      <c r="J221" s="535"/>
      <c r="K221" s="535"/>
      <c r="L221" s="535"/>
      <c r="M221" s="535"/>
      <c r="N221" s="535"/>
      <c r="O221" s="535"/>
      <c r="P221" s="535"/>
      <c r="Q221" s="535"/>
      <c r="R221" s="535"/>
      <c r="S221" s="535"/>
      <c r="T221" s="535"/>
      <c r="U221" s="535"/>
      <c r="V221" s="535"/>
      <c r="W221" s="535"/>
      <c r="X221" s="535"/>
      <c r="Y221" s="535"/>
      <c r="Z221" s="535"/>
      <c r="AA221" s="535"/>
      <c r="AB221" s="535"/>
      <c r="AC221" s="535"/>
      <c r="AD221" s="535"/>
      <c r="AE221" s="535"/>
      <c r="AF221" s="535"/>
      <c r="AG221" s="535"/>
      <c r="AH221" s="535"/>
      <c r="AI221" s="535"/>
      <c r="AJ221" s="535"/>
      <c r="AK221" s="535"/>
      <c r="AL221" s="535"/>
      <c r="AM221" s="535"/>
      <c r="AN221" s="535"/>
      <c r="AO221" s="535"/>
      <c r="AP221" s="535"/>
      <c r="AQ221" s="535"/>
      <c r="AR221" s="535"/>
      <c r="AS221" s="535"/>
      <c r="AT221" s="535"/>
      <c r="AU221" s="535"/>
      <c r="AV221" s="535"/>
      <c r="AW221" s="535"/>
      <c r="AX221" s="535"/>
      <c r="AY221" s="535"/>
      <c r="AZ221" s="535"/>
      <c r="BA221" s="535"/>
      <c r="BB221" s="535"/>
      <c r="BC221" s="535"/>
      <c r="BD221" s="535"/>
      <c r="BE221" s="535"/>
      <c r="BF221" s="535"/>
      <c r="BG221" s="535"/>
      <c r="BH221" s="535"/>
      <c r="BI221" s="535"/>
      <c r="BJ221" s="535"/>
      <c r="BK221" s="535"/>
      <c r="BL221" s="535"/>
      <c r="BM221" s="535"/>
      <c r="BN221" s="535"/>
      <c r="BO221" s="535"/>
      <c r="BP221" s="535"/>
      <c r="BQ221" s="535"/>
      <c r="BR221" s="535"/>
      <c r="BS221" s="535"/>
      <c r="BT221" s="535"/>
      <c r="BU221" s="535"/>
      <c r="BV221" s="535"/>
      <c r="BW221" s="535"/>
      <c r="BX221" s="535"/>
      <c r="BY221" s="535"/>
      <c r="BZ221" s="554"/>
      <c r="CA221" s="535"/>
    </row>
    <row r="222" spans="2:79" ht="12.75">
      <c r="B222" s="535"/>
      <c r="C222" s="535"/>
      <c r="D222" s="535"/>
      <c r="E222" s="535"/>
      <c r="F222" s="535"/>
      <c r="G222" s="535"/>
      <c r="H222" s="535"/>
      <c r="I222" s="535"/>
      <c r="J222" s="535"/>
      <c r="K222" s="535"/>
      <c r="L222" s="535"/>
      <c r="M222" s="535"/>
      <c r="N222" s="535"/>
      <c r="O222" s="535"/>
      <c r="P222" s="535"/>
      <c r="Q222" s="535"/>
      <c r="R222" s="535"/>
      <c r="S222" s="535"/>
      <c r="T222" s="535"/>
      <c r="U222" s="535"/>
      <c r="V222" s="535"/>
      <c r="W222" s="535"/>
      <c r="X222" s="535"/>
      <c r="Y222" s="535"/>
      <c r="Z222" s="535"/>
      <c r="AA222" s="535"/>
      <c r="AB222" s="535"/>
      <c r="AC222" s="535"/>
      <c r="AD222" s="535"/>
      <c r="AE222" s="535"/>
      <c r="AF222" s="535"/>
      <c r="AG222" s="535"/>
      <c r="AH222" s="535"/>
      <c r="AI222" s="535"/>
      <c r="AJ222" s="535"/>
      <c r="AK222" s="535"/>
      <c r="AL222" s="535"/>
      <c r="AM222" s="535"/>
      <c r="AN222" s="535"/>
      <c r="AO222" s="535"/>
      <c r="AP222" s="535"/>
      <c r="AQ222" s="535"/>
      <c r="AR222" s="535"/>
      <c r="AS222" s="535"/>
      <c r="AT222" s="535"/>
      <c r="AU222" s="535"/>
      <c r="AV222" s="535"/>
      <c r="AW222" s="535"/>
      <c r="AX222" s="535"/>
      <c r="AY222" s="535"/>
      <c r="AZ222" s="535"/>
      <c r="BA222" s="535"/>
      <c r="BB222" s="535"/>
      <c r="BC222" s="535"/>
      <c r="BD222" s="535"/>
      <c r="BE222" s="535"/>
      <c r="BF222" s="535"/>
      <c r="BG222" s="535"/>
      <c r="BH222" s="535"/>
      <c r="BI222" s="535"/>
      <c r="BJ222" s="535"/>
      <c r="BK222" s="535"/>
      <c r="BL222" s="535"/>
      <c r="BM222" s="535"/>
      <c r="BN222" s="535"/>
      <c r="BO222" s="535"/>
      <c r="BP222" s="535"/>
      <c r="BQ222" s="535"/>
      <c r="BR222" s="535"/>
      <c r="BS222" s="535"/>
      <c r="BT222" s="535"/>
      <c r="BU222" s="535"/>
      <c r="BV222" s="535"/>
      <c r="BW222" s="535"/>
      <c r="BX222" s="535"/>
      <c r="BY222" s="535"/>
      <c r="BZ222" s="535"/>
      <c r="CA222" s="535"/>
    </row>
    <row r="223" spans="2:79" ht="12.75">
      <c r="B223" s="535"/>
      <c r="C223" s="535"/>
      <c r="D223" s="535"/>
      <c r="E223" s="535"/>
      <c r="F223" s="535"/>
      <c r="G223" s="535"/>
      <c r="H223" s="535"/>
      <c r="I223" s="535"/>
      <c r="J223" s="535"/>
      <c r="K223" s="535"/>
      <c r="L223" s="535"/>
      <c r="M223" s="535"/>
      <c r="N223" s="535"/>
      <c r="O223" s="535"/>
      <c r="P223" s="535"/>
      <c r="Q223" s="535"/>
      <c r="R223" s="535"/>
      <c r="S223" s="535"/>
      <c r="T223" s="535"/>
      <c r="U223" s="535"/>
      <c r="V223" s="535"/>
      <c r="W223" s="535"/>
      <c r="X223" s="535"/>
      <c r="Y223" s="535"/>
      <c r="Z223" s="535"/>
      <c r="AA223" s="535"/>
      <c r="AB223" s="535"/>
      <c r="AC223" s="535"/>
      <c r="AD223" s="535"/>
      <c r="AE223" s="535"/>
      <c r="AF223" s="535"/>
      <c r="AG223" s="535"/>
      <c r="AH223" s="535"/>
      <c r="AI223" s="535"/>
      <c r="AJ223" s="535"/>
      <c r="AK223" s="535"/>
      <c r="AL223" s="535"/>
      <c r="AM223" s="535"/>
      <c r="AN223" s="535"/>
      <c r="AO223" s="535"/>
      <c r="AP223" s="535"/>
      <c r="AQ223" s="535"/>
      <c r="AR223" s="535"/>
      <c r="AS223" s="535"/>
      <c r="AT223" s="535"/>
      <c r="AU223" s="535"/>
      <c r="AV223" s="535"/>
      <c r="AW223" s="535"/>
      <c r="AX223" s="535"/>
      <c r="AY223" s="535"/>
      <c r="AZ223" s="535"/>
      <c r="BA223" s="535"/>
      <c r="BB223" s="535"/>
      <c r="BC223" s="535"/>
      <c r="BD223" s="535"/>
      <c r="BE223" s="535"/>
      <c r="BF223" s="535"/>
      <c r="BG223" s="535"/>
      <c r="BH223" s="535"/>
      <c r="BI223" s="535"/>
      <c r="BJ223" s="535"/>
      <c r="BK223" s="535"/>
      <c r="BL223" s="535"/>
      <c r="BM223" s="535"/>
      <c r="BN223" s="535"/>
      <c r="BO223" s="535"/>
      <c r="BP223" s="535"/>
      <c r="BQ223" s="535"/>
      <c r="BR223" s="535"/>
      <c r="BS223" s="535"/>
      <c r="BT223" s="535"/>
      <c r="BU223" s="535"/>
      <c r="BV223" s="535"/>
      <c r="BW223" s="535"/>
      <c r="BX223" s="535"/>
      <c r="BY223" s="535"/>
      <c r="BZ223" s="535"/>
      <c r="CA223" s="535"/>
    </row>
    <row r="224" spans="2:79" ht="12.75">
      <c r="B224" s="535"/>
      <c r="C224" s="535"/>
      <c r="D224" s="535"/>
      <c r="E224" s="535"/>
      <c r="F224" s="535"/>
      <c r="G224" s="535"/>
      <c r="H224" s="535"/>
      <c r="I224" s="535"/>
      <c r="J224" s="535"/>
      <c r="K224" s="535"/>
      <c r="L224" s="535"/>
      <c r="M224" s="535"/>
      <c r="N224" s="535"/>
      <c r="O224" s="535"/>
      <c r="P224" s="535"/>
      <c r="Q224" s="535"/>
      <c r="R224" s="535"/>
      <c r="S224" s="535"/>
      <c r="T224" s="535"/>
      <c r="U224" s="535"/>
      <c r="V224" s="535"/>
      <c r="W224" s="535"/>
      <c r="X224" s="535"/>
      <c r="Y224" s="535"/>
      <c r="Z224" s="535"/>
      <c r="AA224" s="535"/>
      <c r="AB224" s="535"/>
      <c r="AC224" s="535"/>
      <c r="AD224" s="535"/>
      <c r="AE224" s="535"/>
      <c r="AF224" s="535"/>
      <c r="AG224" s="535"/>
      <c r="AH224" s="535"/>
      <c r="AI224" s="535"/>
      <c r="AJ224" s="535"/>
      <c r="AK224" s="535"/>
      <c r="AL224" s="535"/>
      <c r="AM224" s="535"/>
      <c r="AN224" s="535"/>
      <c r="AO224" s="535"/>
      <c r="AP224" s="535"/>
      <c r="AQ224" s="535"/>
      <c r="AR224" s="535"/>
      <c r="AS224" s="535"/>
      <c r="AT224" s="535"/>
      <c r="AU224" s="535"/>
      <c r="AV224" s="535"/>
      <c r="AW224" s="535"/>
      <c r="AX224" s="535"/>
      <c r="AY224" s="535"/>
      <c r="AZ224" s="535"/>
      <c r="BA224" s="535"/>
      <c r="BB224" s="535"/>
      <c r="BC224" s="535"/>
      <c r="BD224" s="535"/>
      <c r="BE224" s="535"/>
      <c r="BF224" s="535"/>
      <c r="BG224" s="535"/>
      <c r="BH224" s="535"/>
      <c r="BI224" s="535"/>
      <c r="BJ224" s="535"/>
      <c r="BK224" s="535"/>
      <c r="BL224" s="535"/>
      <c r="BM224" s="535"/>
      <c r="BN224" s="535"/>
      <c r="BO224" s="535"/>
      <c r="BP224" s="535"/>
      <c r="BQ224" s="535"/>
      <c r="BR224" s="535"/>
      <c r="BS224" s="535"/>
      <c r="BT224" s="535"/>
      <c r="BU224" s="535"/>
      <c r="BV224" s="535"/>
      <c r="BW224" s="535"/>
      <c r="BX224" s="535"/>
      <c r="BY224" s="535"/>
      <c r="BZ224" s="535"/>
      <c r="CA224" s="535"/>
    </row>
    <row r="225" spans="2:79" ht="12.75">
      <c r="B225" s="535"/>
      <c r="C225" s="535"/>
      <c r="D225" s="535"/>
      <c r="E225" s="535"/>
      <c r="F225" s="535"/>
      <c r="G225" s="535"/>
      <c r="H225" s="535"/>
      <c r="I225" s="535"/>
      <c r="J225" s="535"/>
      <c r="K225" s="535"/>
      <c r="L225" s="535"/>
      <c r="M225" s="535"/>
      <c r="N225" s="535"/>
      <c r="O225" s="535"/>
      <c r="P225" s="535"/>
      <c r="Q225" s="535"/>
      <c r="R225" s="535"/>
      <c r="S225" s="535"/>
      <c r="T225" s="535"/>
      <c r="U225" s="535"/>
      <c r="V225" s="535"/>
      <c r="W225" s="535"/>
      <c r="X225" s="535"/>
      <c r="Y225" s="535"/>
      <c r="Z225" s="535"/>
      <c r="AA225" s="535"/>
      <c r="AB225" s="535"/>
      <c r="AC225" s="535"/>
      <c r="AD225" s="535"/>
      <c r="AE225" s="535"/>
      <c r="AF225" s="535"/>
      <c r="AG225" s="535"/>
      <c r="AH225" s="535"/>
      <c r="AI225" s="535"/>
      <c r="AJ225" s="535"/>
      <c r="AK225" s="535"/>
      <c r="AL225" s="535"/>
      <c r="AM225" s="535"/>
      <c r="AN225" s="535"/>
      <c r="AO225" s="535"/>
      <c r="AP225" s="535"/>
      <c r="AQ225" s="535"/>
      <c r="AR225" s="535"/>
      <c r="AS225" s="535"/>
      <c r="AT225" s="535"/>
      <c r="AU225" s="535"/>
      <c r="AV225" s="535"/>
      <c r="AW225" s="535"/>
      <c r="AX225" s="535"/>
      <c r="AY225" s="535"/>
      <c r="AZ225" s="535"/>
      <c r="BA225" s="535"/>
      <c r="BB225" s="535"/>
      <c r="BC225" s="535"/>
      <c r="BD225" s="535"/>
      <c r="BE225" s="535"/>
      <c r="BF225" s="535"/>
      <c r="BG225" s="535"/>
      <c r="BH225" s="535"/>
      <c r="BI225" s="535"/>
      <c r="BJ225" s="535"/>
      <c r="BK225" s="535"/>
      <c r="BL225" s="535"/>
      <c r="BM225" s="535"/>
      <c r="BN225" s="535"/>
      <c r="BO225" s="535"/>
      <c r="BP225" s="535"/>
      <c r="BQ225" s="535"/>
      <c r="BR225" s="535"/>
      <c r="BS225" s="535"/>
      <c r="BT225" s="535"/>
      <c r="BU225" s="535"/>
      <c r="BV225" s="535"/>
      <c r="BW225" s="535"/>
      <c r="BX225" s="535"/>
      <c r="BY225" s="535"/>
      <c r="BZ225" s="535"/>
      <c r="CA225" s="535"/>
    </row>
    <row r="226" spans="2:79" ht="12.75">
      <c r="B226" s="535"/>
      <c r="C226" s="535"/>
      <c r="D226" s="535"/>
      <c r="E226" s="535"/>
      <c r="F226" s="535"/>
      <c r="G226" s="535"/>
      <c r="H226" s="535"/>
      <c r="I226" s="535"/>
      <c r="J226" s="535"/>
      <c r="K226" s="535"/>
      <c r="L226" s="535"/>
      <c r="M226" s="535"/>
      <c r="N226" s="535"/>
      <c r="O226" s="535"/>
      <c r="P226" s="535"/>
      <c r="Q226" s="535"/>
      <c r="R226" s="535"/>
      <c r="S226" s="535"/>
      <c r="T226" s="535"/>
      <c r="U226" s="535"/>
      <c r="V226" s="535"/>
      <c r="W226" s="535"/>
      <c r="X226" s="535"/>
      <c r="Y226" s="535"/>
      <c r="Z226" s="535"/>
      <c r="AA226" s="535"/>
      <c r="AB226" s="535"/>
      <c r="AC226" s="535"/>
      <c r="AD226" s="535"/>
      <c r="AE226" s="535"/>
      <c r="AF226" s="535"/>
      <c r="AG226" s="535"/>
      <c r="AH226" s="535"/>
      <c r="AI226" s="535"/>
      <c r="AJ226" s="535"/>
      <c r="AK226" s="535"/>
      <c r="AL226" s="535"/>
      <c r="AM226" s="535"/>
      <c r="AN226" s="535"/>
      <c r="AO226" s="535"/>
      <c r="AP226" s="535"/>
      <c r="AQ226" s="535"/>
      <c r="AR226" s="535"/>
      <c r="AS226" s="535"/>
      <c r="AT226" s="535"/>
      <c r="AU226" s="535"/>
      <c r="AV226" s="535"/>
      <c r="AW226" s="535"/>
      <c r="AX226" s="535"/>
      <c r="AY226" s="535"/>
      <c r="AZ226" s="535"/>
      <c r="BA226" s="535"/>
      <c r="BB226" s="535"/>
      <c r="BC226" s="535"/>
      <c r="BD226" s="535"/>
      <c r="BE226" s="535"/>
      <c r="BF226" s="535"/>
      <c r="BG226" s="535"/>
      <c r="BH226" s="535"/>
      <c r="BI226" s="535"/>
      <c r="BJ226" s="535"/>
      <c r="BK226" s="535"/>
      <c r="BL226" s="535"/>
      <c r="BM226" s="535"/>
      <c r="BN226" s="535"/>
      <c r="BO226" s="535"/>
      <c r="BP226" s="535"/>
      <c r="BQ226" s="535"/>
      <c r="BR226" s="535"/>
      <c r="BS226" s="535"/>
      <c r="BT226" s="535"/>
      <c r="BU226" s="535"/>
      <c r="BV226" s="535"/>
      <c r="BW226" s="535"/>
      <c r="BX226" s="535"/>
      <c r="BY226" s="535"/>
      <c r="BZ226" s="535"/>
      <c r="CA226" s="535"/>
    </row>
    <row r="227" spans="2:79" ht="12.75">
      <c r="B227" s="535"/>
      <c r="C227" s="535"/>
      <c r="D227" s="535"/>
      <c r="E227" s="535"/>
      <c r="F227" s="535"/>
      <c r="G227" s="535"/>
      <c r="H227" s="535"/>
      <c r="I227" s="535"/>
      <c r="J227" s="535"/>
      <c r="K227" s="535"/>
      <c r="L227" s="535"/>
      <c r="M227" s="535"/>
      <c r="N227" s="535"/>
      <c r="O227" s="535"/>
      <c r="P227" s="535"/>
      <c r="Q227" s="535"/>
      <c r="R227" s="535"/>
      <c r="S227" s="535"/>
      <c r="T227" s="535"/>
      <c r="U227" s="535"/>
      <c r="V227" s="535"/>
      <c r="W227" s="535"/>
      <c r="X227" s="535"/>
      <c r="Y227" s="535"/>
      <c r="Z227" s="535"/>
      <c r="AA227" s="535"/>
      <c r="AB227" s="535"/>
      <c r="AC227" s="535"/>
      <c r="AD227" s="535"/>
      <c r="AE227" s="535"/>
      <c r="AF227" s="535"/>
      <c r="AG227" s="535"/>
      <c r="AH227" s="535"/>
      <c r="AI227" s="535"/>
      <c r="AJ227" s="535"/>
      <c r="AK227" s="535"/>
      <c r="AL227" s="535"/>
      <c r="AM227" s="535"/>
      <c r="AN227" s="535"/>
      <c r="AO227" s="535"/>
      <c r="AP227" s="535"/>
      <c r="AQ227" s="535"/>
      <c r="AR227" s="535"/>
      <c r="AS227" s="535"/>
      <c r="AT227" s="535"/>
      <c r="AU227" s="535"/>
      <c r="AV227" s="535"/>
      <c r="AW227" s="535"/>
      <c r="AX227" s="535"/>
      <c r="AY227" s="535"/>
      <c r="AZ227" s="535"/>
      <c r="BA227" s="535"/>
      <c r="BB227" s="535"/>
      <c r="BC227" s="535"/>
      <c r="BD227" s="535"/>
      <c r="BE227" s="535"/>
      <c r="BF227" s="535"/>
      <c r="BG227" s="535"/>
      <c r="BH227" s="535"/>
      <c r="BI227" s="535"/>
      <c r="BJ227" s="535"/>
      <c r="BK227" s="535"/>
      <c r="BL227" s="535"/>
      <c r="BM227" s="535"/>
      <c r="BN227" s="535"/>
      <c r="BO227" s="535"/>
      <c r="BP227" s="535"/>
      <c r="BQ227" s="535"/>
      <c r="BR227" s="535"/>
      <c r="BS227" s="535"/>
      <c r="BT227" s="535"/>
      <c r="BU227" s="535"/>
      <c r="BV227" s="535"/>
      <c r="BW227" s="535"/>
      <c r="BX227" s="535"/>
      <c r="BY227" s="535"/>
      <c r="BZ227" s="535"/>
      <c r="CA227" s="535"/>
    </row>
    <row r="228" spans="2:63" ht="12.75">
      <c r="B228" s="535"/>
      <c r="C228" s="535"/>
      <c r="D228" s="535"/>
      <c r="E228" s="535"/>
      <c r="F228" s="535"/>
      <c r="G228" s="535"/>
      <c r="H228" s="535"/>
      <c r="I228" s="535"/>
      <c r="J228" s="535"/>
      <c r="K228" s="535"/>
      <c r="L228" s="535"/>
      <c r="M228" s="535"/>
      <c r="N228" s="535"/>
      <c r="O228" s="535"/>
      <c r="P228" s="535"/>
      <c r="Q228" s="535"/>
      <c r="R228" s="535"/>
      <c r="S228" s="535"/>
      <c r="T228" s="535"/>
      <c r="U228" s="535"/>
      <c r="V228" s="535"/>
      <c r="W228" s="535"/>
      <c r="X228" s="535"/>
      <c r="Y228" s="535"/>
      <c r="Z228" s="535"/>
      <c r="AA228" s="535"/>
      <c r="AB228" s="535"/>
      <c r="AC228" s="535"/>
      <c r="AD228" s="535"/>
      <c r="AE228" s="535"/>
      <c r="AF228" s="535"/>
      <c r="AG228" s="535"/>
      <c r="AH228" s="535"/>
      <c r="AI228" s="535"/>
      <c r="AJ228" s="535"/>
      <c r="AK228" s="535"/>
      <c r="AL228" s="535"/>
      <c r="AM228" s="535"/>
      <c r="AN228" s="535"/>
      <c r="AO228" s="535"/>
      <c r="AP228" s="535"/>
      <c r="AQ228" s="535"/>
      <c r="AR228" s="535"/>
      <c r="AS228" s="535"/>
      <c r="AT228" s="535"/>
      <c r="AU228" s="535"/>
      <c r="AV228" s="535"/>
      <c r="AW228" s="535"/>
      <c r="AX228" s="535"/>
      <c r="AY228" s="535"/>
      <c r="AZ228" s="535"/>
      <c r="BA228" s="535"/>
      <c r="BB228" s="535"/>
      <c r="BC228" s="535"/>
      <c r="BD228" s="535"/>
      <c r="BE228" s="535"/>
      <c r="BF228" s="535"/>
      <c r="BG228" s="535"/>
      <c r="BH228" s="535"/>
      <c r="BI228" s="535"/>
      <c r="BJ228" s="535"/>
      <c r="BK228" s="535"/>
    </row>
    <row r="229" spans="2:63" ht="12.75">
      <c r="B229" s="535"/>
      <c r="C229" s="535"/>
      <c r="D229" s="535"/>
      <c r="E229" s="535"/>
      <c r="F229" s="535"/>
      <c r="G229" s="535"/>
      <c r="H229" s="535"/>
      <c r="I229" s="535"/>
      <c r="J229" s="535"/>
      <c r="K229" s="535"/>
      <c r="L229" s="535"/>
      <c r="M229" s="535"/>
      <c r="N229" s="535"/>
      <c r="O229" s="535"/>
      <c r="P229" s="535"/>
      <c r="Q229" s="535"/>
      <c r="R229" s="535"/>
      <c r="S229" s="535"/>
      <c r="T229" s="535"/>
      <c r="U229" s="535"/>
      <c r="V229" s="535"/>
      <c r="W229" s="535"/>
      <c r="X229" s="535"/>
      <c r="Y229" s="535"/>
      <c r="Z229" s="535"/>
      <c r="AA229" s="535"/>
      <c r="AB229" s="535"/>
      <c r="AC229" s="535"/>
      <c r="AD229" s="535"/>
      <c r="AE229" s="535"/>
      <c r="AF229" s="535"/>
      <c r="AG229" s="535"/>
      <c r="AH229" s="535"/>
      <c r="AI229" s="535"/>
      <c r="AJ229" s="535"/>
      <c r="AK229" s="535"/>
      <c r="AL229" s="535"/>
      <c r="AM229" s="535"/>
      <c r="AN229" s="535"/>
      <c r="AO229" s="535"/>
      <c r="AP229" s="535"/>
      <c r="AQ229" s="535"/>
      <c r="AR229" s="535"/>
      <c r="AS229" s="535"/>
      <c r="AT229" s="535"/>
      <c r="AU229" s="535"/>
      <c r="AV229" s="535"/>
      <c r="AW229" s="535"/>
      <c r="AX229" s="535"/>
      <c r="AY229" s="535"/>
      <c r="AZ229" s="535"/>
      <c r="BA229" s="535"/>
      <c r="BB229" s="535"/>
      <c r="BC229" s="535"/>
      <c r="BD229" s="535"/>
      <c r="BE229" s="535"/>
      <c r="BF229" s="535"/>
      <c r="BG229" s="535"/>
      <c r="BH229" s="535"/>
      <c r="BI229" s="535"/>
      <c r="BJ229" s="535"/>
      <c r="BK229" s="535"/>
    </row>
    <row r="230" spans="2:63" ht="12.75">
      <c r="B230" s="535"/>
      <c r="C230" s="535"/>
      <c r="D230" s="535"/>
      <c r="E230" s="535"/>
      <c r="F230" s="535"/>
      <c r="G230" s="535"/>
      <c r="H230" s="535"/>
      <c r="I230" s="535"/>
      <c r="J230" s="535"/>
      <c r="K230" s="535"/>
      <c r="L230" s="535"/>
      <c r="M230" s="535"/>
      <c r="N230" s="535"/>
      <c r="O230" s="535"/>
      <c r="P230" s="535"/>
      <c r="Q230" s="535"/>
      <c r="R230" s="535"/>
      <c r="S230" s="535"/>
      <c r="T230" s="535"/>
      <c r="U230" s="535"/>
      <c r="V230" s="535"/>
      <c r="W230" s="535"/>
      <c r="X230" s="535"/>
      <c r="Y230" s="535"/>
      <c r="Z230" s="535"/>
      <c r="AA230" s="535"/>
      <c r="AB230" s="535"/>
      <c r="AC230" s="535"/>
      <c r="AD230" s="535"/>
      <c r="AE230" s="535"/>
      <c r="AF230" s="535"/>
      <c r="AG230" s="535"/>
      <c r="AH230" s="535"/>
      <c r="AI230" s="535"/>
      <c r="AJ230" s="535"/>
      <c r="AK230" s="535"/>
      <c r="AL230" s="535"/>
      <c r="AM230" s="535"/>
      <c r="AN230" s="535"/>
      <c r="AO230" s="535"/>
      <c r="AP230" s="535"/>
      <c r="AQ230" s="535"/>
      <c r="AR230" s="535"/>
      <c r="AS230" s="535"/>
      <c r="AT230" s="535"/>
      <c r="AU230" s="535"/>
      <c r="AV230" s="535"/>
      <c r="AW230" s="535"/>
      <c r="AX230" s="535"/>
      <c r="AY230" s="535"/>
      <c r="AZ230" s="535"/>
      <c r="BA230" s="535"/>
      <c r="BB230" s="535"/>
      <c r="BC230" s="535"/>
      <c r="BD230" s="535"/>
      <c r="BE230" s="535"/>
      <c r="BF230" s="535"/>
      <c r="BG230" s="535"/>
      <c r="BH230" s="535"/>
      <c r="BI230" s="535"/>
      <c r="BJ230" s="535"/>
      <c r="BK230" s="535"/>
    </row>
    <row r="231" spans="2:63" ht="12.75">
      <c r="B231" s="535"/>
      <c r="C231" s="535"/>
      <c r="D231" s="535"/>
      <c r="E231" s="535"/>
      <c r="F231" s="535"/>
      <c r="G231" s="535"/>
      <c r="H231" s="535"/>
      <c r="I231" s="535"/>
      <c r="J231" s="535"/>
      <c r="K231" s="535"/>
      <c r="L231" s="535"/>
      <c r="M231" s="535"/>
      <c r="N231" s="535"/>
      <c r="O231" s="535"/>
      <c r="P231" s="535"/>
      <c r="Q231" s="535"/>
      <c r="R231" s="535"/>
      <c r="S231" s="535"/>
      <c r="T231" s="535"/>
      <c r="U231" s="535"/>
      <c r="V231" s="535"/>
      <c r="W231" s="535"/>
      <c r="X231" s="535"/>
      <c r="Y231" s="535"/>
      <c r="Z231" s="535"/>
      <c r="AA231" s="535"/>
      <c r="AB231" s="535"/>
      <c r="AC231" s="535"/>
      <c r="AD231" s="535"/>
      <c r="AE231" s="535"/>
      <c r="AF231" s="535"/>
      <c r="AG231" s="535"/>
      <c r="AH231" s="535"/>
      <c r="AI231" s="535"/>
      <c r="AJ231" s="535"/>
      <c r="AK231" s="535"/>
      <c r="AL231" s="535"/>
      <c r="AM231" s="535"/>
      <c r="AN231" s="535"/>
      <c r="AO231" s="535"/>
      <c r="AP231" s="535"/>
      <c r="AQ231" s="535"/>
      <c r="AR231" s="535"/>
      <c r="AS231" s="535"/>
      <c r="AT231" s="535"/>
      <c r="AU231" s="535"/>
      <c r="AV231" s="535"/>
      <c r="AW231" s="535"/>
      <c r="AX231" s="535"/>
      <c r="AY231" s="535"/>
      <c r="AZ231" s="535"/>
      <c r="BA231" s="535"/>
      <c r="BB231" s="535"/>
      <c r="BC231" s="535"/>
      <c r="BD231" s="535"/>
      <c r="BE231" s="535"/>
      <c r="BF231" s="535"/>
      <c r="BG231" s="535"/>
      <c r="BH231" s="535"/>
      <c r="BI231" s="535"/>
      <c r="BJ231" s="535"/>
      <c r="BK231" s="535"/>
    </row>
    <row r="232" spans="2:63" ht="12.75">
      <c r="B232" s="535"/>
      <c r="C232" s="535"/>
      <c r="D232" s="535"/>
      <c r="E232" s="535"/>
      <c r="F232" s="535"/>
      <c r="G232" s="535"/>
      <c r="H232" s="535"/>
      <c r="I232" s="535"/>
      <c r="J232" s="535"/>
      <c r="K232" s="535"/>
      <c r="L232" s="535"/>
      <c r="M232" s="535"/>
      <c r="N232" s="535"/>
      <c r="O232" s="535"/>
      <c r="P232" s="535"/>
      <c r="Q232" s="535"/>
      <c r="R232" s="535"/>
      <c r="S232" s="535"/>
      <c r="T232" s="535"/>
      <c r="U232" s="535"/>
      <c r="V232" s="535"/>
      <c r="W232" s="535"/>
      <c r="X232" s="535"/>
      <c r="Y232" s="535"/>
      <c r="Z232" s="535"/>
      <c r="AA232" s="535"/>
      <c r="AB232" s="535"/>
      <c r="AC232" s="535"/>
      <c r="AD232" s="535"/>
      <c r="AE232" s="535"/>
      <c r="AF232" s="535"/>
      <c r="AG232" s="535"/>
      <c r="AH232" s="535"/>
      <c r="AI232" s="535"/>
      <c r="AJ232" s="535"/>
      <c r="AK232" s="535"/>
      <c r="AL232" s="535"/>
      <c r="AM232" s="535"/>
      <c r="AN232" s="535"/>
      <c r="AO232" s="535"/>
      <c r="AP232" s="535"/>
      <c r="AQ232" s="535"/>
      <c r="AR232" s="535"/>
      <c r="AS232" s="535"/>
      <c r="AT232" s="535"/>
      <c r="AU232" s="535"/>
      <c r="AV232" s="535"/>
      <c r="AW232" s="535"/>
      <c r="AX232" s="535"/>
      <c r="AY232" s="535"/>
      <c r="AZ232" s="535"/>
      <c r="BA232" s="535"/>
      <c r="BB232" s="535"/>
      <c r="BC232" s="535"/>
      <c r="BD232" s="535"/>
      <c r="BE232" s="535"/>
      <c r="BF232" s="535"/>
      <c r="BG232" s="535"/>
      <c r="BH232" s="535"/>
      <c r="BI232" s="535"/>
      <c r="BJ232" s="535"/>
      <c r="BK232" s="535"/>
    </row>
  </sheetData>
  <sheetProtection/>
  <mergeCells count="152">
    <mergeCell ref="C11:I11"/>
    <mergeCell ref="J11:AM11"/>
    <mergeCell ref="AN11:AP11"/>
    <mergeCell ref="AQ11:BA11"/>
    <mergeCell ref="P17:R17"/>
    <mergeCell ref="S17:U17"/>
    <mergeCell ref="V17:X17"/>
    <mergeCell ref="Y17:AB17"/>
    <mergeCell ref="AI17:AK17"/>
    <mergeCell ref="K3:Y3"/>
    <mergeCell ref="K4:Y4"/>
    <mergeCell ref="M5:U5"/>
    <mergeCell ref="L8:BB8"/>
    <mergeCell ref="AO17:AQ17"/>
    <mergeCell ref="AR17:AU17"/>
    <mergeCell ref="AV17:AX17"/>
    <mergeCell ref="J17:L17"/>
    <mergeCell ref="BN11:BP11"/>
    <mergeCell ref="R13:AZ13"/>
    <mergeCell ref="BA13:BF13"/>
    <mergeCell ref="O15:AG15"/>
    <mergeCell ref="AI15:AO15"/>
    <mergeCell ref="M17:O17"/>
    <mergeCell ref="AP15:BK15"/>
    <mergeCell ref="AY17:BB17"/>
    <mergeCell ref="BC17:BE17"/>
    <mergeCell ref="BF17:BG17"/>
    <mergeCell ref="Q27:AK27"/>
    <mergeCell ref="AV27:BK27"/>
    <mergeCell ref="C29:D29"/>
    <mergeCell ref="E29:I29"/>
    <mergeCell ref="Q29:AB29"/>
    <mergeCell ref="AH29:AV29"/>
    <mergeCell ref="AW29:BK29"/>
    <mergeCell ref="BH17:BJ17"/>
    <mergeCell ref="AB21:AN21"/>
    <mergeCell ref="AO21:AP21"/>
    <mergeCell ref="AQ21:AR21"/>
    <mergeCell ref="AS21:AY21"/>
    <mergeCell ref="AZ21:BA21"/>
    <mergeCell ref="BB21:BG21"/>
    <mergeCell ref="AC17:AH17"/>
    <mergeCell ref="AL17:AN17"/>
    <mergeCell ref="K31:O31"/>
    <mergeCell ref="I34:S34"/>
    <mergeCell ref="F35:H35"/>
    <mergeCell ref="AY35:BA35"/>
    <mergeCell ref="BB35:BJ35"/>
    <mergeCell ref="H37:K37"/>
    <mergeCell ref="L37:O37"/>
    <mergeCell ref="P37:S37"/>
    <mergeCell ref="T37:U37"/>
    <mergeCell ref="V37:Z37"/>
    <mergeCell ref="AG37:AL37"/>
    <mergeCell ref="AM37:AO37"/>
    <mergeCell ref="AP37:AW37"/>
    <mergeCell ref="H38:K38"/>
    <mergeCell ref="L38:O38"/>
    <mergeCell ref="P38:S38"/>
    <mergeCell ref="T38:U38"/>
    <mergeCell ref="V38:Z38"/>
    <mergeCell ref="AG38:AL38"/>
    <mergeCell ref="AM38:AO38"/>
    <mergeCell ref="AP38:AW38"/>
    <mergeCell ref="H39:K39"/>
    <mergeCell ref="L39:O39"/>
    <mergeCell ref="P39:S39"/>
    <mergeCell ref="T39:U39"/>
    <mergeCell ref="V39:Z39"/>
    <mergeCell ref="AG39:AL39"/>
    <mergeCell ref="AM39:AO39"/>
    <mergeCell ref="AP39:AW39"/>
    <mergeCell ref="AM40:AO40"/>
    <mergeCell ref="AP40:AW40"/>
    <mergeCell ref="H42:K42"/>
    <mergeCell ref="L42:O42"/>
    <mergeCell ref="P42:S42"/>
    <mergeCell ref="T42:U42"/>
    <mergeCell ref="V42:Z42"/>
    <mergeCell ref="AG42:AL42"/>
    <mergeCell ref="AM42:AO42"/>
    <mergeCell ref="AP42:AW42"/>
    <mergeCell ref="H40:K40"/>
    <mergeCell ref="L40:O40"/>
    <mergeCell ref="P40:S40"/>
    <mergeCell ref="T40:U40"/>
    <mergeCell ref="V40:Z40"/>
    <mergeCell ref="AG40:AL40"/>
    <mergeCell ref="AM43:AO43"/>
    <mergeCell ref="AP43:AW43"/>
    <mergeCell ref="H44:K44"/>
    <mergeCell ref="L44:O44"/>
    <mergeCell ref="P44:S44"/>
    <mergeCell ref="T44:U44"/>
    <mergeCell ref="V44:Z44"/>
    <mergeCell ref="AG44:AL44"/>
    <mergeCell ref="AM44:AO44"/>
    <mergeCell ref="AP44:AW44"/>
    <mergeCell ref="H43:K43"/>
    <mergeCell ref="L43:O43"/>
    <mergeCell ref="P43:S43"/>
    <mergeCell ref="T43:U43"/>
    <mergeCell ref="V43:Z43"/>
    <mergeCell ref="AG43:AL43"/>
    <mergeCell ref="AE47:AJ47"/>
    <mergeCell ref="AP47:AW47"/>
    <mergeCell ref="Y50:AF50"/>
    <mergeCell ref="J52:K52"/>
    <mergeCell ref="L52:N52"/>
    <mergeCell ref="P52:T52"/>
    <mergeCell ref="Y52:AF52"/>
    <mergeCell ref="AG52:AL52"/>
    <mergeCell ref="AM45:AO45"/>
    <mergeCell ref="AP45:AW45"/>
    <mergeCell ref="L46:O46"/>
    <mergeCell ref="T46:U46"/>
    <mergeCell ref="V46:Z46"/>
    <mergeCell ref="AG46:AL46"/>
    <mergeCell ref="AP46:AW46"/>
    <mergeCell ref="H45:K45"/>
    <mergeCell ref="L45:O45"/>
    <mergeCell ref="P45:S45"/>
    <mergeCell ref="T45:U45"/>
    <mergeCell ref="V45:Z45"/>
    <mergeCell ref="AG45:AL45"/>
    <mergeCell ref="C56:AG56"/>
    <mergeCell ref="AH56:AR56"/>
    <mergeCell ref="F58:I58"/>
    <mergeCell ref="J58:BD58"/>
    <mergeCell ref="F65:U65"/>
    <mergeCell ref="AK65:BA65"/>
    <mergeCell ref="J53:K53"/>
    <mergeCell ref="L53:N53"/>
    <mergeCell ref="P53:X53"/>
    <mergeCell ref="Y53:AF53"/>
    <mergeCell ref="AG53:AL53"/>
    <mergeCell ref="Y54:AC54"/>
    <mergeCell ref="AG54:AL54"/>
    <mergeCell ref="AO75:BK76"/>
    <mergeCell ref="BL202:BM202"/>
    <mergeCell ref="F68:R68"/>
    <mergeCell ref="S68:Z68"/>
    <mergeCell ref="AK68:AQ68"/>
    <mergeCell ref="AK69:AP69"/>
    <mergeCell ref="O70:U70"/>
    <mergeCell ref="O71:U71"/>
    <mergeCell ref="F66:U66"/>
    <mergeCell ref="AK66:BE66"/>
    <mergeCell ref="F67:M67"/>
    <mergeCell ref="AK67:AX67"/>
    <mergeCell ref="AY67:BA67"/>
    <mergeCell ref="BB67:BJ6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CV137"/>
  <sheetViews>
    <sheetView zoomScale="85" zoomScaleNormal="85" zoomScalePageLayoutView="0" workbookViewId="0" topLeftCell="A40">
      <selection activeCell="BN6" sqref="BN6"/>
    </sheetView>
  </sheetViews>
  <sheetFormatPr defaultColWidth="11.421875" defaultRowHeight="12.75"/>
  <cols>
    <col min="1" max="1" width="0.71875" style="491" customWidth="1"/>
    <col min="2" max="27" width="2.57421875" style="491" customWidth="1"/>
    <col min="28" max="28" width="3.28125" style="491" customWidth="1"/>
    <col min="29" max="62" width="2.57421875" style="491" customWidth="1"/>
    <col min="63" max="63" width="4.00390625" style="491" customWidth="1"/>
    <col min="64" max="64" width="0.71875" style="491" customWidth="1"/>
    <col min="65" max="65" width="11.28125" style="491" customWidth="1"/>
    <col min="66" max="66" width="9.8515625" style="491" customWidth="1"/>
    <col min="67" max="67" width="7.421875" style="491" customWidth="1"/>
    <col min="68" max="68" width="11.28125" style="491" customWidth="1"/>
    <col min="69" max="69" width="5.7109375" style="491" customWidth="1"/>
    <col min="70" max="70" width="11.8515625" style="491" customWidth="1"/>
    <col min="71" max="71" width="11.140625" style="491" customWidth="1"/>
    <col min="72" max="72" width="6.7109375" style="491" customWidth="1"/>
    <col min="73" max="73" width="5.28125" style="491" customWidth="1"/>
    <col min="74" max="74" width="8.8515625" style="491" customWidth="1"/>
    <col min="75" max="75" width="7.28125" style="491" customWidth="1"/>
    <col min="76" max="76" width="7.421875" style="491" customWidth="1"/>
    <col min="77" max="77" width="12.8515625" style="491" customWidth="1"/>
    <col min="78" max="78" width="4.8515625" style="491" customWidth="1"/>
    <col min="79" max="79" width="13.140625" style="491" customWidth="1"/>
    <col min="80" max="80" width="13.8515625" style="491" customWidth="1"/>
    <col min="81" max="84" width="11.421875" style="491" customWidth="1"/>
    <col min="85" max="85" width="11.8515625" style="491" customWidth="1"/>
    <col min="86" max="86" width="8.57421875" style="491" customWidth="1"/>
    <col min="87" max="87" width="3.28125" style="491" customWidth="1"/>
    <col min="88" max="88" width="11.421875" style="491" customWidth="1"/>
    <col min="89" max="89" width="12.140625" style="491" customWidth="1"/>
    <col min="90" max="90" width="11.421875" style="491" customWidth="1"/>
    <col min="91" max="91" width="1.8515625" style="491" customWidth="1"/>
    <col min="92" max="16384" width="11.421875" style="491" customWidth="1"/>
  </cols>
  <sheetData>
    <row r="1" spans="1:78" ht="3.75" customHeight="1">
      <c r="A1" s="1465"/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5"/>
      <c r="AO1" s="1465"/>
      <c r="AP1" s="1465"/>
      <c r="AQ1" s="1465"/>
      <c r="AR1" s="1465"/>
      <c r="AS1" s="1465"/>
      <c r="AT1" s="1465"/>
      <c r="AU1" s="1465"/>
      <c r="AV1" s="1465"/>
      <c r="AW1" s="1465"/>
      <c r="AX1" s="1465"/>
      <c r="AY1" s="1465"/>
      <c r="AZ1" s="1465"/>
      <c r="BA1" s="1465"/>
      <c r="BB1" s="1465"/>
      <c r="BC1" s="1465"/>
      <c r="BD1" s="1465"/>
      <c r="BE1" s="1465"/>
      <c r="BF1" s="1465"/>
      <c r="BG1" s="1465"/>
      <c r="BH1" s="1465"/>
      <c r="BI1" s="1465"/>
      <c r="BJ1" s="1465"/>
      <c r="BK1" s="1465"/>
      <c r="BL1" s="1493" t="s">
        <v>247</v>
      </c>
      <c r="BM1" s="492"/>
      <c r="BN1" s="493"/>
      <c r="BO1" s="493"/>
      <c r="BP1" s="493"/>
      <c r="BQ1" s="493"/>
      <c r="BR1" s="493"/>
      <c r="BS1" s="493"/>
      <c r="BT1" s="493"/>
      <c r="BU1" s="494"/>
      <c r="BV1" s="494"/>
      <c r="BW1" s="492"/>
      <c r="BX1" s="492"/>
      <c r="BY1" s="492"/>
      <c r="BZ1" s="492"/>
    </row>
    <row r="2" spans="1:100" ht="58.5" customHeight="1">
      <c r="A2" s="1465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2"/>
      <c r="BF2" s="652"/>
      <c r="BG2" s="652"/>
      <c r="BH2" s="652"/>
      <c r="BI2" s="652"/>
      <c r="BJ2" s="652"/>
      <c r="BK2" s="652"/>
      <c r="BL2" s="1493"/>
      <c r="BM2" s="492"/>
      <c r="BN2" s="493"/>
      <c r="BO2" s="493"/>
      <c r="BP2" s="493"/>
      <c r="BQ2" s="493"/>
      <c r="BR2" s="493"/>
      <c r="BS2" s="493"/>
      <c r="BT2" s="493"/>
      <c r="BU2" s="494"/>
      <c r="BV2" s="494"/>
      <c r="BW2" s="492"/>
      <c r="BX2" s="492"/>
      <c r="BY2" s="492"/>
      <c r="BZ2" s="492"/>
      <c r="CR2" s="495"/>
      <c r="CS2" s="495"/>
      <c r="CU2" s="496"/>
      <c r="CV2" s="497"/>
    </row>
    <row r="3" spans="1:78" ht="48.75" customHeight="1">
      <c r="A3" s="1465"/>
      <c r="K3" s="652"/>
      <c r="L3" s="652"/>
      <c r="M3" s="65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652"/>
      <c r="BK3" s="652"/>
      <c r="BL3" s="1493"/>
      <c r="BM3" s="492"/>
      <c r="BN3" s="493"/>
      <c r="BO3" s="493"/>
      <c r="BP3" s="493"/>
      <c r="BQ3" s="493"/>
      <c r="BR3" s="493"/>
      <c r="BS3" s="493"/>
      <c r="BT3" s="493"/>
      <c r="BU3" s="494"/>
      <c r="BV3" s="494"/>
      <c r="BW3" s="492"/>
      <c r="BX3" s="492"/>
      <c r="BY3" s="492"/>
      <c r="BZ3" s="492"/>
    </row>
    <row r="4" spans="1:78" ht="19.5" customHeight="1">
      <c r="A4" s="1465"/>
      <c r="G4" s="491" t="s">
        <v>479</v>
      </c>
      <c r="K4" s="652"/>
      <c r="L4" s="652"/>
      <c r="M4" s="653"/>
      <c r="N4" s="34"/>
      <c r="O4" s="39"/>
      <c r="P4" s="654"/>
      <c r="Q4" s="34"/>
      <c r="R4" s="654"/>
      <c r="S4" s="654"/>
      <c r="T4" s="654"/>
      <c r="U4" s="654"/>
      <c r="V4" s="654"/>
      <c r="W4" s="39"/>
      <c r="X4" s="34"/>
      <c r="Y4" s="34"/>
      <c r="Z4" s="34"/>
      <c r="AA4" s="34"/>
      <c r="AB4" s="34"/>
      <c r="AC4" s="34"/>
      <c r="AD4" s="34"/>
      <c r="AE4" s="34"/>
      <c r="AF4" s="34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  <c r="BF4" s="652"/>
      <c r="BG4" s="652"/>
      <c r="BH4" s="652"/>
      <c r="BI4" s="652"/>
      <c r="BJ4" s="652"/>
      <c r="BK4" s="652"/>
      <c r="BL4" s="1493"/>
      <c r="BZ4" s="492"/>
    </row>
    <row r="5" spans="1:78" ht="23.25" customHeight="1">
      <c r="A5" s="1465"/>
      <c r="K5" s="652"/>
      <c r="L5" s="652"/>
      <c r="M5" s="34"/>
      <c r="N5" s="34"/>
      <c r="O5" s="39"/>
      <c r="P5" s="653"/>
      <c r="Q5" s="655"/>
      <c r="R5" s="655"/>
      <c r="S5" s="655"/>
      <c r="T5" s="655"/>
      <c r="U5" s="34"/>
      <c r="V5" s="656"/>
      <c r="W5" s="656"/>
      <c r="X5" s="656"/>
      <c r="Z5" s="656"/>
      <c r="AA5" s="656"/>
      <c r="AB5" s="656"/>
      <c r="AC5" s="656"/>
      <c r="AD5" s="656"/>
      <c r="AE5" s="34"/>
      <c r="AF5" s="34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652"/>
      <c r="BF5" s="652"/>
      <c r="BG5" s="652"/>
      <c r="BH5" s="652"/>
      <c r="BI5" s="652"/>
      <c r="BJ5" s="652"/>
      <c r="BK5" s="652"/>
      <c r="BL5" s="1493"/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</row>
    <row r="6" spans="1:94" ht="27.75" customHeight="1">
      <c r="A6" s="1465"/>
      <c r="C6" s="657"/>
      <c r="D6" s="657"/>
      <c r="E6" s="657"/>
      <c r="F6" s="657"/>
      <c r="G6" s="657"/>
      <c r="H6" s="657"/>
      <c r="I6" s="657"/>
      <c r="J6" s="657"/>
      <c r="K6" s="657"/>
      <c r="L6" s="657" t="s">
        <v>730</v>
      </c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657"/>
      <c r="AM6" s="657"/>
      <c r="AN6" s="657"/>
      <c r="AO6" s="657"/>
      <c r="AP6" s="657"/>
      <c r="AQ6" s="657"/>
      <c r="AR6" s="657"/>
      <c r="AS6" s="657"/>
      <c r="AT6" s="657"/>
      <c r="AU6" s="657"/>
      <c r="AV6" s="657"/>
      <c r="AW6" s="657"/>
      <c r="AX6" s="657"/>
      <c r="AY6" s="657"/>
      <c r="AZ6" s="657"/>
      <c r="BA6" s="657"/>
      <c r="BB6" s="657"/>
      <c r="BC6" s="657"/>
      <c r="BD6" s="657"/>
      <c r="BE6" s="657"/>
      <c r="BF6" s="657"/>
      <c r="BG6" s="657"/>
      <c r="BH6" s="657"/>
      <c r="BI6" s="657"/>
      <c r="BJ6" s="657"/>
      <c r="BK6" s="657"/>
      <c r="BL6" s="1493"/>
      <c r="BM6" s="498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2"/>
      <c r="BZ6" s="492"/>
      <c r="CP6" s="492"/>
    </row>
    <row r="7" spans="1:94" ht="19.5" customHeight="1">
      <c r="A7" s="1465"/>
      <c r="B7" s="500" t="s">
        <v>26</v>
      </c>
      <c r="H7" s="1492" t="str">
        <f>'INGRESO DE DATOS'!$G$4</f>
        <v>#</v>
      </c>
      <c r="I7" s="1492"/>
      <c r="J7" s="1492"/>
      <c r="K7" s="1492"/>
      <c r="L7" s="1492"/>
      <c r="M7" s="1492"/>
      <c r="N7" s="1492"/>
      <c r="O7" s="1492"/>
      <c r="P7" s="1492"/>
      <c r="Q7" s="1492"/>
      <c r="R7" s="1492"/>
      <c r="S7" s="1492"/>
      <c r="T7" s="1492"/>
      <c r="U7" s="1492"/>
      <c r="V7" s="1492"/>
      <c r="W7" s="1492"/>
      <c r="X7" s="1492"/>
      <c r="Y7" s="1492"/>
      <c r="Z7" s="1492"/>
      <c r="AA7" s="1492"/>
      <c r="AB7" s="1492"/>
      <c r="AC7" s="501" t="s">
        <v>557</v>
      </c>
      <c r="AE7" s="502"/>
      <c r="AF7" s="1542" t="str">
        <f>'INGRESO DE DATOS'!$G$5</f>
        <v>#</v>
      </c>
      <c r="AG7" s="1542"/>
      <c r="AH7" s="1542"/>
      <c r="AI7" s="1542"/>
      <c r="AJ7" s="1542"/>
      <c r="AK7" s="1542"/>
      <c r="AL7" s="1542"/>
      <c r="AM7" s="1542"/>
      <c r="AN7" s="1542"/>
      <c r="AO7" s="1542"/>
      <c r="AP7" s="1542"/>
      <c r="AQ7" s="1542"/>
      <c r="AR7" s="1542"/>
      <c r="AS7" s="1542"/>
      <c r="AT7" s="1542"/>
      <c r="AU7" s="1542"/>
      <c r="AV7" s="1542"/>
      <c r="AW7" s="1542"/>
      <c r="AX7" s="1542"/>
      <c r="AY7" s="1542"/>
      <c r="AZ7" s="1542"/>
      <c r="BA7" s="1542"/>
      <c r="BB7" s="1542"/>
      <c r="BC7" s="1541"/>
      <c r="BD7" s="1541"/>
      <c r="BE7" s="1541"/>
      <c r="BF7" s="1541"/>
      <c r="BG7" s="1455" t="s">
        <v>27</v>
      </c>
      <c r="BH7" s="1455"/>
      <c r="BI7" s="1455"/>
      <c r="BJ7" s="1505"/>
      <c r="BK7" s="1505"/>
      <c r="BL7" s="1493"/>
      <c r="BO7" s="504"/>
      <c r="BZ7" s="505"/>
      <c r="CP7" s="492"/>
    </row>
    <row r="8" spans="1:94" ht="19.5" customHeight="1">
      <c r="A8" s="1465"/>
      <c r="B8" s="1544" t="str">
        <f>'INGRESO DE DATOS'!$G$6</f>
        <v>#</v>
      </c>
      <c r="C8" s="1544"/>
      <c r="D8" s="1544"/>
      <c r="E8" s="1544"/>
      <c r="F8" s="1544"/>
      <c r="G8" s="1544"/>
      <c r="H8" s="1544"/>
      <c r="I8" s="1544"/>
      <c r="J8" s="1544"/>
      <c r="K8" s="1544"/>
      <c r="L8" s="1544"/>
      <c r="M8" s="1544"/>
      <c r="N8" s="1544"/>
      <c r="O8" s="1544"/>
      <c r="P8" s="1544"/>
      <c r="Q8" s="1544"/>
      <c r="R8" s="1544"/>
      <c r="S8" s="1544"/>
      <c r="T8" s="1544"/>
      <c r="U8" s="1544"/>
      <c r="V8" s="1544"/>
      <c r="W8" s="1544"/>
      <c r="X8" s="1544"/>
      <c r="Y8" s="1544"/>
      <c r="Z8" s="1544"/>
      <c r="AA8" s="1544"/>
      <c r="AB8" s="1544"/>
      <c r="AC8" s="1544"/>
      <c r="AD8" s="1544"/>
      <c r="AE8" s="1544"/>
      <c r="AF8" s="1544"/>
      <c r="AG8" s="1544"/>
      <c r="AH8" s="1544"/>
      <c r="AI8" s="1544"/>
      <c r="AJ8" s="1544"/>
      <c r="AK8" s="1544"/>
      <c r="AL8" s="1544"/>
      <c r="AM8" s="1544"/>
      <c r="AN8" s="1544"/>
      <c r="AO8" s="1544"/>
      <c r="AP8" s="1544"/>
      <c r="AQ8" s="1544"/>
      <c r="AR8" s="1544"/>
      <c r="AS8" s="1544"/>
      <c r="AT8" s="1544"/>
      <c r="AU8" s="1544"/>
      <c r="AV8" s="1544"/>
      <c r="AW8" s="1544"/>
      <c r="AX8" s="1491" t="s">
        <v>261</v>
      </c>
      <c r="AY8" s="1491"/>
      <c r="AZ8" s="1491"/>
      <c r="BA8" s="1543" t="str">
        <f>'INGRESO DE DATOS'!$G$7</f>
        <v>#</v>
      </c>
      <c r="BB8" s="1543"/>
      <c r="BC8" s="1543"/>
      <c r="BD8" s="1543"/>
      <c r="BE8" s="1543"/>
      <c r="BF8" s="1543"/>
      <c r="BG8" s="1543"/>
      <c r="BH8" s="1543"/>
      <c r="BI8" s="1543"/>
      <c r="BJ8" s="1543"/>
      <c r="BL8" s="1493"/>
      <c r="BS8" s="506"/>
      <c r="BT8" s="506"/>
      <c r="BZ8" s="495"/>
      <c r="CP8" s="492"/>
    </row>
    <row r="9" spans="1:94" ht="19.5" customHeight="1">
      <c r="A9" s="1465"/>
      <c r="B9" s="1455" t="s">
        <v>262</v>
      </c>
      <c r="C9" s="1455"/>
      <c r="D9" s="1455"/>
      <c r="E9" s="1455"/>
      <c r="F9" s="1455"/>
      <c r="G9" s="1455"/>
      <c r="H9" s="1455"/>
      <c r="I9" s="1455"/>
      <c r="J9" s="1494" t="str">
        <f>'INGRESO DE DATOS'!$G$10</f>
        <v>#</v>
      </c>
      <c r="K9" s="1494"/>
      <c r="L9" s="1494"/>
      <c r="M9" s="1494"/>
      <c r="N9" s="1494"/>
      <c r="O9" s="1494"/>
      <c r="P9" s="1494"/>
      <c r="Q9" s="1494"/>
      <c r="R9" s="1494"/>
      <c r="S9" s="1494"/>
      <c r="T9" s="1494"/>
      <c r="U9" s="1494"/>
      <c r="V9" s="1494"/>
      <c r="W9" s="1494"/>
      <c r="X9" s="1494"/>
      <c r="Y9" s="1494"/>
      <c r="Z9" s="1494"/>
      <c r="AA9" s="1494"/>
      <c r="AB9" s="507" t="s">
        <v>568</v>
      </c>
      <c r="AC9" s="1538" t="str">
        <f>'INGRESO DE DATOS'!$G$11</f>
        <v>#</v>
      </c>
      <c r="AD9" s="1539"/>
      <c r="AE9" s="1539"/>
      <c r="AF9" s="1539"/>
      <c r="AG9" s="1494" t="str">
        <f>'INGRESO DE DATOS'!$G$12</f>
        <v>#</v>
      </c>
      <c r="AH9" s="1494"/>
      <c r="AI9" s="1494"/>
      <c r="AJ9" s="1494"/>
      <c r="AK9" s="1494"/>
      <c r="AL9" s="1494"/>
      <c r="AM9" s="1494"/>
      <c r="AN9" s="1494"/>
      <c r="AO9" s="1494"/>
      <c r="AP9" s="1494"/>
      <c r="AQ9" s="1455" t="s">
        <v>316</v>
      </c>
      <c r="AR9" s="1455"/>
      <c r="AS9" s="1455"/>
      <c r="AT9" s="1455"/>
      <c r="AU9" s="1494" t="str">
        <f>'INGRESO DE DATOS'!$G$15</f>
        <v>#</v>
      </c>
      <c r="AV9" s="1494"/>
      <c r="AW9" s="1494"/>
      <c r="AX9" s="1494"/>
      <c r="AY9" s="1494"/>
      <c r="AZ9" s="1494"/>
      <c r="BA9" s="1494"/>
      <c r="BB9" s="1494"/>
      <c r="BC9" s="1494"/>
      <c r="BD9" s="1494"/>
      <c r="BE9" s="1494"/>
      <c r="BF9" s="1494"/>
      <c r="BG9" s="1494"/>
      <c r="BH9" s="1494"/>
      <c r="BI9" s="1494"/>
      <c r="BJ9" s="1494"/>
      <c r="BK9" s="508"/>
      <c r="BL9" s="1493"/>
      <c r="BM9" s="508"/>
      <c r="BN9" s="508"/>
      <c r="BO9" s="508"/>
      <c r="BP9" s="508"/>
      <c r="BS9" s="506"/>
      <c r="BT9" s="506"/>
      <c r="BZ9" s="495"/>
      <c r="CP9" s="492"/>
    </row>
    <row r="10" spans="1:94" ht="19.5" customHeight="1">
      <c r="A10" s="1465"/>
      <c r="B10" s="509" t="s">
        <v>317</v>
      </c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1452" t="str">
        <f>'INGRESO DE DATOS'!$G$16</f>
        <v>#</v>
      </c>
      <c r="O10" s="1452"/>
      <c r="P10" s="1452"/>
      <c r="Q10" s="1452"/>
      <c r="R10" s="1452"/>
      <c r="S10" s="1452"/>
      <c r="T10" s="1452"/>
      <c r="U10" s="1452"/>
      <c r="V10" s="1452"/>
      <c r="W10" s="1452"/>
      <c r="X10" s="1452"/>
      <c r="Y10" s="1452"/>
      <c r="Z10" s="1452"/>
      <c r="AA10" s="1452"/>
      <c r="AB10" s="1452"/>
      <c r="AC10" s="1452"/>
      <c r="AD10" s="1452"/>
      <c r="AE10" s="1452"/>
      <c r="AF10" s="1452"/>
      <c r="AG10" s="1452"/>
      <c r="AH10" s="1452"/>
      <c r="AI10" s="1452"/>
      <c r="AJ10" s="1452"/>
      <c r="AK10" s="1452"/>
      <c r="AL10" s="1452"/>
      <c r="AM10" s="1452"/>
      <c r="AN10" s="1452"/>
      <c r="AO10" s="1452"/>
      <c r="AP10" s="1452"/>
      <c r="AQ10" s="1453" t="s">
        <v>263</v>
      </c>
      <c r="AR10" s="1453"/>
      <c r="AS10" s="1453"/>
      <c r="AT10" s="1452" t="str">
        <f>'INGRESO DE DATOS'!$G$17</f>
        <v>#</v>
      </c>
      <c r="AU10" s="1452"/>
      <c r="AV10" s="1452"/>
      <c r="AW10" s="1452"/>
      <c r="AX10" s="1452"/>
      <c r="AY10" s="1452"/>
      <c r="AZ10" s="1452"/>
      <c r="BA10" s="1452"/>
      <c r="BB10" s="501" t="s">
        <v>28</v>
      </c>
      <c r="BF10" s="503"/>
      <c r="BG10" s="503"/>
      <c r="BL10" s="1493"/>
      <c r="BZ10" s="510"/>
      <c r="CP10" s="492"/>
    </row>
    <row r="11" spans="1:94" ht="19.5" customHeight="1">
      <c r="A11" s="1465"/>
      <c r="B11" s="1452" t="str">
        <f>'INGRESO DE DATOS'!$G$18</f>
        <v>#</v>
      </c>
      <c r="C11" s="1452"/>
      <c r="D11" s="1452"/>
      <c r="E11" s="1452"/>
      <c r="F11" s="1452"/>
      <c r="G11" s="1452"/>
      <c r="H11" s="1452"/>
      <c r="I11" s="1452"/>
      <c r="J11" s="1452"/>
      <c r="K11" s="1452"/>
      <c r="L11" s="1452"/>
      <c r="M11" s="1452"/>
      <c r="N11" s="1452"/>
      <c r="O11" s="1452"/>
      <c r="P11" s="1452"/>
      <c r="Q11" s="1452"/>
      <c r="R11" s="1452"/>
      <c r="S11" s="1452"/>
      <c r="T11" s="501" t="s">
        <v>318</v>
      </c>
      <c r="AE11" s="1452" t="str">
        <f>'INGRESO DE DATOS'!$G$19</f>
        <v>#</v>
      </c>
      <c r="AF11" s="1452"/>
      <c r="AG11" s="1452"/>
      <c r="AH11" s="1452"/>
      <c r="AI11" s="1452"/>
      <c r="AJ11" s="1455" t="s">
        <v>319</v>
      </c>
      <c r="AK11" s="1455"/>
      <c r="AL11" s="1455"/>
      <c r="AM11" s="1455"/>
      <c r="AN11" s="1455"/>
      <c r="AO11" s="1455"/>
      <c r="AP11" s="1455"/>
      <c r="AQ11" s="1452" t="str">
        <f>'INGRESO DE DATOS'!$G$21</f>
        <v>#</v>
      </c>
      <c r="AR11" s="1452"/>
      <c r="AS11" s="1452"/>
      <c r="AT11" s="1452"/>
      <c r="AU11" s="1452"/>
      <c r="AV11" s="1452"/>
      <c r="AW11" s="1452"/>
      <c r="AX11" s="1452"/>
      <c r="AY11" s="1452"/>
      <c r="AZ11" s="1452"/>
      <c r="BA11" s="1452"/>
      <c r="BB11" s="1452"/>
      <c r="BC11" s="1452"/>
      <c r="BD11" s="1452"/>
      <c r="BE11" s="1452"/>
      <c r="BF11" s="1452"/>
      <c r="BG11" s="1452"/>
      <c r="BH11" s="1452"/>
      <c r="BI11" s="1452"/>
      <c r="BJ11" s="1452"/>
      <c r="BL11" s="1493"/>
      <c r="BO11" s="497"/>
      <c r="BR11" s="495"/>
      <c r="BZ11" s="511"/>
      <c r="CP11" s="492"/>
    </row>
    <row r="12" spans="1:94" ht="19.5" customHeight="1">
      <c r="A12" s="1465"/>
      <c r="B12" s="501" t="s">
        <v>264</v>
      </c>
      <c r="J12" s="1495" t="str">
        <f>'INGRESO DE DATOS'!$G$25</f>
        <v>#</v>
      </c>
      <c r="K12" s="1495"/>
      <c r="L12" s="1495"/>
      <c r="M12" s="1495"/>
      <c r="N12" s="1495"/>
      <c r="O12" s="1495"/>
      <c r="P12" s="1495"/>
      <c r="Q12" s="1495"/>
      <c r="R12" s="1495"/>
      <c r="S12" s="1495"/>
      <c r="T12" s="1495"/>
      <c r="U12" s="1495"/>
      <c r="V12" s="1495"/>
      <c r="W12" s="1495"/>
      <c r="X12" s="1495"/>
      <c r="Y12" s="1495"/>
      <c r="Z12" s="1495"/>
      <c r="AA12" s="1495"/>
      <c r="AB12" s="1495"/>
      <c r="AC12" s="1495"/>
      <c r="AD12" s="1495"/>
      <c r="AE12" s="1495"/>
      <c r="AF12" s="1495"/>
      <c r="AG12" s="1495"/>
      <c r="AH12" s="1495"/>
      <c r="AI12" s="1495"/>
      <c r="AJ12" s="1453" t="s">
        <v>338</v>
      </c>
      <c r="AK12" s="1453"/>
      <c r="AL12" s="1453"/>
      <c r="AM12" s="1453"/>
      <c r="AN12" s="1453"/>
      <c r="AO12" s="1453"/>
      <c r="AP12" s="1453"/>
      <c r="AQ12" s="1453"/>
      <c r="AR12" s="1453"/>
      <c r="AS12" s="1453"/>
      <c r="AT12" s="1453"/>
      <c r="AU12" s="1453"/>
      <c r="AV12" s="1453"/>
      <c r="AW12" s="1453"/>
      <c r="AX12" s="1453"/>
      <c r="AY12" s="1453"/>
      <c r="AZ12" s="1453"/>
      <c r="BA12" s="1453"/>
      <c r="BB12" s="1453"/>
      <c r="BC12" s="1453"/>
      <c r="BD12" s="1453"/>
      <c r="BE12" s="1453"/>
      <c r="BF12" s="1453"/>
      <c r="BG12" s="1453"/>
      <c r="BH12" s="1453"/>
      <c r="BI12" s="1453"/>
      <c r="BJ12" s="1453"/>
      <c r="BK12" s="1453"/>
      <c r="BL12" s="1493"/>
      <c r="BX12" s="495"/>
      <c r="CP12" s="492"/>
    </row>
    <row r="13" spans="1:94" ht="31.5" customHeight="1">
      <c r="A13" s="1465"/>
      <c r="B13" s="1490" t="s">
        <v>321</v>
      </c>
      <c r="C13" s="1490"/>
      <c r="D13" s="1490"/>
      <c r="E13" s="1490"/>
      <c r="F13" s="1490"/>
      <c r="G13" s="1491" t="s">
        <v>334</v>
      </c>
      <c r="H13" s="1491"/>
      <c r="I13" s="1491"/>
      <c r="J13" s="1491"/>
      <c r="K13" s="1491"/>
      <c r="L13" s="1491"/>
      <c r="M13" s="1491"/>
      <c r="N13" s="1491"/>
      <c r="O13" s="1491"/>
      <c r="P13" s="1491"/>
      <c r="Q13" s="1491"/>
      <c r="R13" s="1491"/>
      <c r="S13" s="1491"/>
      <c r="T13" s="1491"/>
      <c r="U13" s="1491"/>
      <c r="V13" s="1491"/>
      <c r="W13" s="1491"/>
      <c r="X13" s="1491"/>
      <c r="Y13" s="1491"/>
      <c r="Z13" s="1491"/>
      <c r="AA13" s="1491"/>
      <c r="AB13" s="1534" t="e">
        <f>'INGRESO DE DATOS'!#REF!</f>
        <v>#REF!</v>
      </c>
      <c r="AC13" s="1534"/>
      <c r="AD13" s="1534"/>
      <c r="AE13" s="1534"/>
      <c r="AF13" s="1534"/>
      <c r="AG13" s="1534"/>
      <c r="AH13" s="1534"/>
      <c r="AI13" s="1534"/>
      <c r="AJ13" s="1534"/>
      <c r="AK13" s="1534"/>
      <c r="AL13" s="1534"/>
      <c r="AM13" s="1534"/>
      <c r="AN13" s="1534"/>
      <c r="AO13" s="1534"/>
      <c r="AP13" s="1534"/>
      <c r="AQ13" s="1534"/>
      <c r="AR13" s="1534"/>
      <c r="AS13" s="1534"/>
      <c r="AT13" s="1534"/>
      <c r="AU13" s="1534"/>
      <c r="AV13" s="1534"/>
      <c r="AW13" s="1534"/>
      <c r="AX13" s="1534"/>
      <c r="AY13" s="1534"/>
      <c r="AZ13" s="1534"/>
      <c r="BA13" s="1534"/>
      <c r="BB13" s="1534"/>
      <c r="BC13" s="1534"/>
      <c r="BD13" s="1534"/>
      <c r="BE13" s="1534"/>
      <c r="BF13" s="1534"/>
      <c r="BG13" s="1534"/>
      <c r="BH13" s="1534"/>
      <c r="BI13" s="1534"/>
      <c r="BJ13" s="1534"/>
      <c r="BK13" s="1534"/>
      <c r="BL13" s="1493"/>
      <c r="BU13" s="492"/>
      <c r="BV13" s="492"/>
      <c r="BW13" s="492"/>
      <c r="BX13" s="492"/>
      <c r="BY13" s="492"/>
      <c r="BZ13" s="492"/>
      <c r="CP13" s="492"/>
    </row>
    <row r="14" spans="1:65" ht="19.5" customHeight="1">
      <c r="A14" s="1465"/>
      <c r="B14" s="1453" t="s">
        <v>21</v>
      </c>
      <c r="C14" s="1453"/>
      <c r="D14" s="1501" t="e">
        <f>'INGRESO DE DATOS'!#REF!</f>
        <v>#REF!</v>
      </c>
      <c r="E14" s="1501"/>
      <c r="F14" s="1501"/>
      <c r="G14" s="1501"/>
      <c r="H14" s="1501"/>
      <c r="I14" s="1501"/>
      <c r="J14" s="1501"/>
      <c r="K14" s="1501"/>
      <c r="L14" s="1501"/>
      <c r="M14" s="1501"/>
      <c r="N14" s="1501"/>
      <c r="O14" s="1501"/>
      <c r="P14" s="1501"/>
      <c r="Q14" s="1501"/>
      <c r="R14" s="1501"/>
      <c r="S14" s="1501"/>
      <c r="T14" s="1501"/>
      <c r="U14" s="1501"/>
      <c r="V14" s="1501"/>
      <c r="W14" s="1501"/>
      <c r="X14" s="1501"/>
      <c r="Y14" s="1501"/>
      <c r="Z14" s="1501"/>
      <c r="AA14" s="1501"/>
      <c r="AB14" s="1501"/>
      <c r="AC14" s="1501"/>
      <c r="AD14" s="1501"/>
      <c r="AE14" s="1501"/>
      <c r="AF14" s="1501"/>
      <c r="AG14" s="501" t="s">
        <v>678</v>
      </c>
      <c r="AH14" s="512"/>
      <c r="AK14" s="513"/>
      <c r="AM14" s="513"/>
      <c r="AN14" s="513"/>
      <c r="AO14" s="513"/>
      <c r="AP14" s="513"/>
      <c r="AQ14" s="513"/>
      <c r="AS14" s="513"/>
      <c r="AT14" s="1500" t="str">
        <f>'INGRESO DE DATOS'!$V$70</f>
        <v>         </v>
      </c>
      <c r="AU14" s="1500"/>
      <c r="AV14" s="1500"/>
      <c r="AW14" s="1500"/>
      <c r="AX14" s="1500"/>
      <c r="AY14" s="1500"/>
      <c r="AZ14" s="1500"/>
      <c r="BA14" s="1500"/>
      <c r="BB14" s="1500"/>
      <c r="BC14" s="1500"/>
      <c r="BD14" s="1500"/>
      <c r="BE14" s="1500"/>
      <c r="BF14" s="1500"/>
      <c r="BG14" s="1500"/>
      <c r="BH14" s="1500"/>
      <c r="BI14" s="1500"/>
      <c r="BJ14" s="513"/>
      <c r="BK14" s="513"/>
      <c r="BL14" s="1493"/>
      <c r="BM14" s="513"/>
    </row>
    <row r="15" spans="1:64" ht="19.5" customHeight="1">
      <c r="A15" s="1465"/>
      <c r="B15" s="514" t="s">
        <v>314</v>
      </c>
      <c r="C15" s="503"/>
      <c r="G15" s="49"/>
      <c r="H15" s="49"/>
      <c r="I15" s="49"/>
      <c r="K15" s="503"/>
      <c r="L15" s="503"/>
      <c r="M15" s="1535" t="str">
        <f>'INGRESO DE DATOS'!$G$26</f>
        <v>#</v>
      </c>
      <c r="N15" s="1535"/>
      <c r="O15" s="1535"/>
      <c r="P15" s="1535"/>
      <c r="Q15" s="1535"/>
      <c r="R15" s="1535"/>
      <c r="S15" s="1535"/>
      <c r="T15" s="1535"/>
      <c r="U15" s="1535"/>
      <c r="V15" s="1535"/>
      <c r="W15" s="1535"/>
      <c r="X15" s="1535"/>
      <c r="Y15" s="1535"/>
      <c r="Z15" s="1535"/>
      <c r="AA15" s="1535"/>
      <c r="AB15" s="1535"/>
      <c r="AC15" s="1535"/>
      <c r="AD15" s="1535"/>
      <c r="AE15" s="1535"/>
      <c r="AF15" s="1535"/>
      <c r="AG15" s="1452" t="str">
        <f>'INGRESO DE DATOS'!$G$27</f>
        <v>#</v>
      </c>
      <c r="AH15" s="1452"/>
      <c r="AI15" s="1452"/>
      <c r="AJ15" s="1452"/>
      <c r="AK15" s="1453" t="s">
        <v>265</v>
      </c>
      <c r="AL15" s="1453"/>
      <c r="AM15" s="1453"/>
      <c r="AN15" s="1453"/>
      <c r="AO15" s="1453"/>
      <c r="AP15" s="1453"/>
      <c r="AQ15" s="1454" t="str">
        <f>'INGRESO DE DATOS'!$G$29</f>
        <v>#</v>
      </c>
      <c r="AR15" s="1454"/>
      <c r="AS15" s="1454"/>
      <c r="AT15" s="1454"/>
      <c r="AU15" s="1454"/>
      <c r="AV15" s="1454"/>
      <c r="AW15" s="1454"/>
      <c r="AX15" s="1454"/>
      <c r="AY15" s="1454"/>
      <c r="AZ15" s="1454"/>
      <c r="BA15" s="1454"/>
      <c r="BB15" s="1454"/>
      <c r="BC15" s="1454"/>
      <c r="BD15" s="1454"/>
      <c r="BE15" s="1454"/>
      <c r="BF15" s="1454"/>
      <c r="BG15" s="1454"/>
      <c r="BH15" s="1454"/>
      <c r="BI15" s="1454"/>
      <c r="BJ15" s="1454"/>
      <c r="BL15" s="1493"/>
    </row>
    <row r="16" spans="1:94" ht="19.5" customHeight="1" thickBot="1">
      <c r="A16" s="1465"/>
      <c r="B16" s="1455" t="s">
        <v>315</v>
      </c>
      <c r="C16" s="1455"/>
      <c r="D16" s="1455"/>
      <c r="E16" s="1455"/>
      <c r="F16" s="1459" t="str">
        <f>'INGRESO DE DATOS'!$G$30</f>
        <v>#</v>
      </c>
      <c r="G16" s="1459"/>
      <c r="H16" s="1459"/>
      <c r="I16" s="1459"/>
      <c r="J16" s="1459"/>
      <c r="K16" s="1459"/>
      <c r="L16" s="1459"/>
      <c r="M16" s="1459"/>
      <c r="N16" s="1459"/>
      <c r="O16" s="1459"/>
      <c r="P16" s="1459"/>
      <c r="Q16" s="1459"/>
      <c r="R16" s="1459"/>
      <c r="S16" s="1459"/>
      <c r="T16" s="1459"/>
      <c r="U16" s="1459"/>
      <c r="V16" s="1459"/>
      <c r="W16" s="1459"/>
      <c r="X16" s="1459"/>
      <c r="Y16" s="1459"/>
      <c r="Z16" s="1459"/>
      <c r="AA16" s="1459"/>
      <c r="AB16" s="1459"/>
      <c r="AC16" s="1459"/>
      <c r="AD16" s="506"/>
      <c r="AE16" s="515"/>
      <c r="AF16" s="515"/>
      <c r="AG16" s="515"/>
      <c r="AH16" s="515"/>
      <c r="AI16" s="515"/>
      <c r="AJ16" s="515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62"/>
      <c r="AW16" s="562"/>
      <c r="AX16" s="562"/>
      <c r="AY16" s="562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L16" s="1493"/>
      <c r="CP16" s="517"/>
    </row>
    <row r="17" spans="1:94" ht="19.5" customHeight="1">
      <c r="A17" s="1465"/>
      <c r="B17" s="1524" t="s">
        <v>710</v>
      </c>
      <c r="C17" s="1525"/>
      <c r="D17" s="1525"/>
      <c r="E17" s="1525"/>
      <c r="F17" s="1525"/>
      <c r="G17" s="1526"/>
      <c r="H17" s="1507" t="s">
        <v>54</v>
      </c>
      <c r="I17" s="1458"/>
      <c r="J17" s="1458"/>
      <c r="K17" s="1458"/>
      <c r="L17" s="1458"/>
      <c r="M17" s="1458"/>
      <c r="N17" s="1458" t="s">
        <v>248</v>
      </c>
      <c r="O17" s="1458"/>
      <c r="P17" s="1458"/>
      <c r="Q17" s="1458"/>
      <c r="R17" s="1458"/>
      <c r="S17" s="1458"/>
      <c r="T17" s="1458" t="s">
        <v>55</v>
      </c>
      <c r="U17" s="1458"/>
      <c r="V17" s="1458"/>
      <c r="W17" s="1458"/>
      <c r="X17" s="1458"/>
      <c r="Y17" s="1458"/>
      <c r="Z17" s="1498" t="s">
        <v>53</v>
      </c>
      <c r="AA17" s="1498"/>
      <c r="AB17" s="1498"/>
      <c r="AC17" s="1498"/>
      <c r="AD17" s="1498"/>
      <c r="AE17" s="1498"/>
      <c r="AF17" s="1498"/>
      <c r="AG17" s="1498"/>
      <c r="AH17" s="1498" t="s">
        <v>56</v>
      </c>
      <c r="AI17" s="1498"/>
      <c r="AJ17" s="1498"/>
      <c r="AK17" s="1498"/>
      <c r="AL17" s="1498"/>
      <c r="AM17" s="1498"/>
      <c r="AN17" s="1498"/>
      <c r="AO17" s="1498"/>
      <c r="AP17" s="1498"/>
      <c r="AQ17" s="1498"/>
      <c r="AR17" s="1498"/>
      <c r="AS17" s="1498" t="s">
        <v>268</v>
      </c>
      <c r="AT17" s="1498"/>
      <c r="AU17" s="1498"/>
      <c r="AV17" s="1498"/>
      <c r="AW17" s="1498"/>
      <c r="AX17" s="1498"/>
      <c r="AY17" s="1498" t="s">
        <v>269</v>
      </c>
      <c r="AZ17" s="1498"/>
      <c r="BA17" s="1498"/>
      <c r="BB17" s="1498"/>
      <c r="BC17" s="1498"/>
      <c r="BD17" s="1498"/>
      <c r="BE17" s="1503" t="s">
        <v>709</v>
      </c>
      <c r="BF17" s="1503"/>
      <c r="BG17" s="1503"/>
      <c r="BH17" s="1503"/>
      <c r="BI17" s="1504"/>
      <c r="BJ17" s="518"/>
      <c r="BK17" s="518"/>
      <c r="BL17" s="1493"/>
      <c r="CP17" s="517"/>
    </row>
    <row r="18" spans="1:94" ht="19.5" customHeight="1" thickBot="1">
      <c r="A18" s="1465"/>
      <c r="B18" s="1527"/>
      <c r="C18" s="1528"/>
      <c r="D18" s="1528"/>
      <c r="E18" s="1528"/>
      <c r="F18" s="1528"/>
      <c r="G18" s="1529"/>
      <c r="H18" s="1508" t="str">
        <f>'INGRESO DE DATOS'!$G$31</f>
        <v>#</v>
      </c>
      <c r="I18" s="1509"/>
      <c r="J18" s="1509"/>
      <c r="K18" s="1509"/>
      <c r="L18" s="1509"/>
      <c r="M18" s="1509"/>
      <c r="N18" s="1502">
        <f>'INGRESO DE DATOS'!$G$32</f>
        <v>0</v>
      </c>
      <c r="O18" s="1502"/>
      <c r="P18" s="1502"/>
      <c r="Q18" s="1502"/>
      <c r="R18" s="1502"/>
      <c r="S18" s="1502"/>
      <c r="T18" s="1502">
        <f>'INGRESO DE DATOS'!$G$33</f>
        <v>0</v>
      </c>
      <c r="U18" s="1502"/>
      <c r="V18" s="1502"/>
      <c r="W18" s="1502"/>
      <c r="X18" s="1502"/>
      <c r="Y18" s="1502"/>
      <c r="Z18" s="1496" t="str">
        <f>'INGRESO DE DATOS'!$G$36</f>
        <v>#</v>
      </c>
      <c r="AA18" s="1496"/>
      <c r="AB18" s="1496"/>
      <c r="AC18" s="1496"/>
      <c r="AD18" s="1496"/>
      <c r="AE18" s="1496"/>
      <c r="AF18" s="1496"/>
      <c r="AG18" s="1496"/>
      <c r="AH18" s="1502">
        <f>'INGRESO DE DATOS'!$G$34</f>
        <v>0</v>
      </c>
      <c r="AI18" s="1502"/>
      <c r="AJ18" s="1502"/>
      <c r="AK18" s="1502"/>
      <c r="AL18" s="1502"/>
      <c r="AM18" s="1502"/>
      <c r="AN18" s="1502"/>
      <c r="AO18" s="1502"/>
      <c r="AP18" s="1502"/>
      <c r="AQ18" s="1502"/>
      <c r="AR18" s="1502"/>
      <c r="AS18" s="1496">
        <f>'INGRESO DE DATOS'!$G$35</f>
        <v>0</v>
      </c>
      <c r="AT18" s="1496"/>
      <c r="AU18" s="1496"/>
      <c r="AV18" s="1496"/>
      <c r="AW18" s="1496"/>
      <c r="AX18" s="1496"/>
      <c r="AY18" s="1496" t="str">
        <f>'INGRESO DE DATOS'!$G$38</f>
        <v>#</v>
      </c>
      <c r="AZ18" s="1496"/>
      <c r="BA18" s="1496"/>
      <c r="BB18" s="1496"/>
      <c r="BC18" s="1496"/>
      <c r="BD18" s="1496"/>
      <c r="BE18" s="1496" t="str">
        <f>'INGRESO DE DATOS'!$G$37</f>
        <v>#</v>
      </c>
      <c r="BF18" s="1496"/>
      <c r="BG18" s="1496"/>
      <c r="BH18" s="1496"/>
      <c r="BI18" s="1497"/>
      <c r="BJ18" s="518"/>
      <c r="BK18" s="518"/>
      <c r="BL18" s="1493"/>
      <c r="CP18" s="517"/>
    </row>
    <row r="19" spans="1:94" ht="19.5" customHeight="1">
      <c r="A19" s="1465"/>
      <c r="B19" s="1490" t="s">
        <v>322</v>
      </c>
      <c r="C19" s="1490"/>
      <c r="D19" s="1490"/>
      <c r="E19" s="1490"/>
      <c r="F19" s="1490"/>
      <c r="G19" s="500" t="s">
        <v>339</v>
      </c>
      <c r="BL19" s="1493"/>
      <c r="CP19" s="517"/>
    </row>
    <row r="20" spans="1:82" ht="25.5" customHeight="1">
      <c r="A20" s="1465"/>
      <c r="B20" s="1537">
        <f>'INGRESO DE DATOS'!$N$90</f>
        <v>0</v>
      </c>
      <c r="C20" s="1537"/>
      <c r="D20" s="1537"/>
      <c r="E20" s="1537"/>
      <c r="F20" s="1537"/>
      <c r="G20" s="1537"/>
      <c r="H20" s="1537"/>
      <c r="I20" s="1537"/>
      <c r="J20" s="1537"/>
      <c r="K20" s="1511" t="s">
        <v>335</v>
      </c>
      <c r="L20" s="1511"/>
      <c r="M20" s="1511"/>
      <c r="N20" s="1506" t="e">
        <f>'INGRESO DE DATOS'!$C$92</f>
        <v>#NAME?</v>
      </c>
      <c r="O20" s="1506"/>
      <c r="P20" s="1506"/>
      <c r="Q20" s="1506"/>
      <c r="R20" s="1506"/>
      <c r="S20" s="1506"/>
      <c r="T20" s="1506"/>
      <c r="U20" s="1506"/>
      <c r="V20" s="1506"/>
      <c r="W20" s="1506"/>
      <c r="X20" s="1506"/>
      <c r="Y20" s="1506"/>
      <c r="Z20" s="1506"/>
      <c r="AA20" s="1506"/>
      <c r="AB20" s="1506"/>
      <c r="AC20" s="1506"/>
      <c r="AD20" s="1506"/>
      <c r="AE20" s="1506"/>
      <c r="AF20" s="1506"/>
      <c r="AG20" s="1506"/>
      <c r="AH20" s="1506"/>
      <c r="AI20" s="1506"/>
      <c r="AJ20" s="1506"/>
      <c r="AK20" s="1506"/>
      <c r="AL20" s="1506"/>
      <c r="AM20" s="1506"/>
      <c r="AN20" s="1506"/>
      <c r="AO20" s="1506"/>
      <c r="AP20" s="1506"/>
      <c r="AQ20" s="1506"/>
      <c r="AR20" s="1506"/>
      <c r="AS20" s="1506"/>
      <c r="AT20" s="1506"/>
      <c r="AU20" s="1506"/>
      <c r="AV20" s="1506"/>
      <c r="AW20" s="1506"/>
      <c r="AX20" s="1506"/>
      <c r="AY20" s="1506"/>
      <c r="AZ20" s="1506"/>
      <c r="BA20" s="1506"/>
      <c r="BB20" s="1506"/>
      <c r="BC20" s="1506"/>
      <c r="BD20" s="1506"/>
      <c r="BE20" s="1506"/>
      <c r="BF20" s="1506"/>
      <c r="BG20" s="1506"/>
      <c r="BH20" s="1506"/>
      <c r="BI20" s="1506"/>
      <c r="BJ20" s="1506"/>
      <c r="BK20" s="1506"/>
      <c r="BL20" s="1493"/>
      <c r="BT20" s="519"/>
      <c r="CD20" s="492"/>
    </row>
    <row r="21" spans="1:82" ht="19.5" customHeight="1">
      <c r="A21" s="1465"/>
      <c r="B21" s="1510"/>
      <c r="C21" s="1510"/>
      <c r="D21" s="1510"/>
      <c r="E21" s="1510"/>
      <c r="F21" s="1510"/>
      <c r="G21" s="492" t="s">
        <v>336</v>
      </c>
      <c r="H21" s="520"/>
      <c r="I21" s="520"/>
      <c r="K21" s="521"/>
      <c r="L21" s="521"/>
      <c r="M21" s="521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  <c r="AV21" s="522"/>
      <c r="AW21" s="522"/>
      <c r="AX21" s="522"/>
      <c r="AY21" s="522"/>
      <c r="AZ21" s="522"/>
      <c r="BA21" s="522"/>
      <c r="BB21" s="522"/>
      <c r="BC21" s="522"/>
      <c r="BD21" s="522"/>
      <c r="BE21" s="522"/>
      <c r="BF21" s="522"/>
      <c r="BG21" s="522"/>
      <c r="BH21" s="522"/>
      <c r="BI21" s="522"/>
      <c r="BL21" s="1493"/>
      <c r="BT21" s="519"/>
      <c r="CD21" s="492"/>
    </row>
    <row r="22" spans="1:77" s="518" customFormat="1" ht="19.5" customHeight="1">
      <c r="A22" s="1465"/>
      <c r="B22" s="1461" t="s">
        <v>699</v>
      </c>
      <c r="C22" s="1461"/>
      <c r="D22" s="1461"/>
      <c r="E22" s="1461"/>
      <c r="F22" s="1461"/>
      <c r="G22" s="492" t="s">
        <v>323</v>
      </c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1460" t="str">
        <f>'INGRESO DE DATOS'!$G$40</f>
        <v>24 Meses</v>
      </c>
      <c r="AD22" s="1460"/>
      <c r="AE22" s="1460"/>
      <c r="AF22" s="1460"/>
      <c r="AG22" s="1460"/>
      <c r="AH22" s="1460"/>
      <c r="AI22" s="1460"/>
      <c r="AJ22" s="523" t="s">
        <v>337</v>
      </c>
      <c r="AK22" s="491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491"/>
      <c r="BF22" s="491"/>
      <c r="BG22" s="491"/>
      <c r="BH22" s="491"/>
      <c r="BI22" s="491"/>
      <c r="BJ22" s="491"/>
      <c r="BL22" s="1493"/>
      <c r="BV22" s="525"/>
      <c r="BW22" s="525"/>
      <c r="BX22" s="525"/>
      <c r="BY22" s="525"/>
    </row>
    <row r="23" spans="1:77" s="518" customFormat="1" ht="19.5" customHeight="1">
      <c r="A23" s="1465"/>
      <c r="B23" s="1505"/>
      <c r="C23" s="1505"/>
      <c r="D23" s="1505"/>
      <c r="E23" s="1505"/>
      <c r="F23" s="1505"/>
      <c r="G23" s="492" t="s">
        <v>324</v>
      </c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L23" s="1493"/>
      <c r="BM23" s="500"/>
      <c r="BN23" s="500"/>
      <c r="BO23" s="500"/>
      <c r="BP23" s="500"/>
      <c r="BQ23" s="500"/>
      <c r="BR23" s="500"/>
      <c r="BS23" s="500"/>
      <c r="BT23" s="500"/>
      <c r="BU23" s="500"/>
      <c r="BV23" s="500"/>
      <c r="BW23" s="500"/>
      <c r="BX23" s="500"/>
      <c r="BY23" s="500"/>
    </row>
    <row r="24" spans="1:77" s="518" customFormat="1" ht="19.5" customHeight="1">
      <c r="A24" s="1465"/>
      <c r="B24" s="1461" t="s">
        <v>700</v>
      </c>
      <c r="C24" s="1461"/>
      <c r="D24" s="1461"/>
      <c r="E24" s="1461"/>
      <c r="F24" s="1461"/>
      <c r="G24" s="527" t="s">
        <v>340</v>
      </c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1460" t="str">
        <f>'INGRESO DE DATOS'!$G$41</f>
        <v>#</v>
      </c>
      <c r="AW24" s="1460"/>
      <c r="AX24" s="1460"/>
      <c r="AY24" s="1460"/>
      <c r="AZ24" s="1460"/>
      <c r="BA24" s="1460"/>
      <c r="BB24" s="1460"/>
      <c r="BC24" s="1460"/>
      <c r="BD24" s="1460"/>
      <c r="BE24" s="1460"/>
      <c r="BF24" s="1460"/>
      <c r="BG24" s="1460"/>
      <c r="BH24" s="1460"/>
      <c r="BI24" s="1460"/>
      <c r="BJ24" s="1460"/>
      <c r="BK24" s="528" t="s">
        <v>679</v>
      </c>
      <c r="BL24" s="1493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</row>
    <row r="25" spans="1:72" s="518" customFormat="1" ht="19.5" customHeight="1">
      <c r="A25" s="1465"/>
      <c r="B25" s="1505"/>
      <c r="C25" s="1505"/>
      <c r="D25" s="1505"/>
      <c r="E25" s="1505"/>
      <c r="F25" s="1505"/>
      <c r="G25" s="1536" t="str">
        <f>'INGRESO DE DATOS'!G42</f>
        <v>#</v>
      </c>
      <c r="H25" s="1536"/>
      <c r="I25" s="1536"/>
      <c r="J25" s="1536"/>
      <c r="K25" s="1536"/>
      <c r="L25" s="1536"/>
      <c r="M25" s="1536"/>
      <c r="N25" s="1536"/>
      <c r="O25" s="1536"/>
      <c r="P25" s="1536"/>
      <c r="Q25" s="1536"/>
      <c r="R25" s="1536"/>
      <c r="S25" s="1536"/>
      <c r="T25" s="529" t="s">
        <v>679</v>
      </c>
      <c r="U25" s="1460" t="str">
        <f>'INGRESO DE DATOS'!$G$43</f>
        <v>#</v>
      </c>
      <c r="V25" s="1460"/>
      <c r="W25" s="1460"/>
      <c r="X25" s="1460"/>
      <c r="Y25" s="1460"/>
      <c r="Z25" s="1460"/>
      <c r="AA25" s="1460"/>
      <c r="AB25" s="1460"/>
      <c r="AC25" s="1460"/>
      <c r="AD25" s="1460"/>
      <c r="AE25" s="1460"/>
      <c r="AF25" s="1460"/>
      <c r="AG25" s="1460"/>
      <c r="AH25" s="1460"/>
      <c r="AI25" s="1460"/>
      <c r="AJ25" s="1460"/>
      <c r="AK25" s="1460"/>
      <c r="AL25" s="1460"/>
      <c r="AM25" s="1460"/>
      <c r="AN25" s="1460"/>
      <c r="AO25" s="1460"/>
      <c r="AP25" s="491"/>
      <c r="AQ25" s="523"/>
      <c r="AR25" s="523"/>
      <c r="AS25" s="523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91"/>
      <c r="BE25" s="491"/>
      <c r="BF25" s="491"/>
      <c r="BG25" s="491"/>
      <c r="BH25" s="491"/>
      <c r="BI25" s="491"/>
      <c r="BJ25" s="491"/>
      <c r="BL25" s="1493"/>
      <c r="BM25" s="501"/>
      <c r="BN25" s="500"/>
      <c r="BO25" s="500"/>
      <c r="BP25" s="500"/>
      <c r="BQ25" s="500"/>
      <c r="BR25" s="500"/>
      <c r="BS25" s="500"/>
      <c r="BT25" s="500"/>
    </row>
    <row r="26" spans="1:64" s="518" customFormat="1" ht="19.5" customHeight="1">
      <c r="A26" s="1465"/>
      <c r="B26" s="1505"/>
      <c r="C26" s="1505"/>
      <c r="D26" s="1505"/>
      <c r="E26" s="1505"/>
      <c r="F26" s="1505"/>
      <c r="G26" s="492" t="s">
        <v>341</v>
      </c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L26" s="1493"/>
    </row>
    <row r="27" spans="1:77" s="518" customFormat="1" ht="19.5" customHeight="1">
      <c r="A27" s="1465"/>
      <c r="B27" s="1461" t="s">
        <v>701</v>
      </c>
      <c r="C27" s="1461"/>
      <c r="D27" s="1461"/>
      <c r="E27" s="1461"/>
      <c r="F27" s="1461"/>
      <c r="G27" s="527" t="s">
        <v>325</v>
      </c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L27" s="1493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</row>
    <row r="28" spans="1:77" s="518" customFormat="1" ht="19.5" customHeight="1">
      <c r="A28" s="1465"/>
      <c r="B28" s="491"/>
      <c r="C28" s="491"/>
      <c r="D28" s="491"/>
      <c r="E28" s="491"/>
      <c r="F28" s="491"/>
      <c r="G28" s="492" t="s">
        <v>332</v>
      </c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1"/>
      <c r="BJ28" s="491"/>
      <c r="BL28" s="1493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</row>
    <row r="29" spans="1:77" s="518" customFormat="1" ht="19.5" customHeight="1">
      <c r="A29" s="1465"/>
      <c r="B29" s="1461" t="s">
        <v>702</v>
      </c>
      <c r="C29" s="1461"/>
      <c r="D29" s="1461"/>
      <c r="E29" s="1461"/>
      <c r="F29" s="1461"/>
      <c r="G29" s="527" t="s">
        <v>326</v>
      </c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491"/>
      <c r="BJ29" s="491"/>
      <c r="BL29" s="1493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</row>
    <row r="30" spans="1:77" s="518" customFormat="1" ht="19.5" customHeight="1">
      <c r="A30" s="1465"/>
      <c r="B30" s="1461" t="s">
        <v>703</v>
      </c>
      <c r="C30" s="1461"/>
      <c r="D30" s="1461"/>
      <c r="E30" s="1461"/>
      <c r="F30" s="1461"/>
      <c r="G30" s="527" t="s">
        <v>327</v>
      </c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491"/>
      <c r="BE30" s="491"/>
      <c r="BF30" s="491"/>
      <c r="BG30" s="491"/>
      <c r="BH30" s="491"/>
      <c r="BI30" s="491"/>
      <c r="BJ30" s="491"/>
      <c r="BL30" s="1493"/>
      <c r="BW30" s="500"/>
      <c r="BX30" s="500"/>
      <c r="BY30" s="500"/>
    </row>
    <row r="31" spans="1:77" s="518" customFormat="1" ht="19.5" customHeight="1">
      <c r="A31" s="1465"/>
      <c r="B31" s="491"/>
      <c r="C31" s="491"/>
      <c r="D31" s="491"/>
      <c r="E31" s="491"/>
      <c r="F31" s="491"/>
      <c r="G31" s="492" t="s">
        <v>333</v>
      </c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91"/>
      <c r="BE31" s="491"/>
      <c r="BF31" s="491"/>
      <c r="BG31" s="491"/>
      <c r="BH31" s="491"/>
      <c r="BI31" s="491"/>
      <c r="BJ31" s="491"/>
      <c r="BL31" s="1493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</row>
    <row r="32" spans="1:68" s="518" customFormat="1" ht="19.5" customHeight="1">
      <c r="A32" s="1465"/>
      <c r="B32" s="1461" t="s">
        <v>704</v>
      </c>
      <c r="C32" s="1461"/>
      <c r="D32" s="1461"/>
      <c r="E32" s="1461"/>
      <c r="F32" s="1461"/>
      <c r="G32" s="495" t="s">
        <v>328</v>
      </c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1540" t="str">
        <f>'INGRESO DE DATOS'!$G$49</f>
        <v>GASTOS EXTRAORDINARIOS Y EL PAGO DE LOS DERECHOS MUNICIPALES A CARGO DEL COMITENTE.</v>
      </c>
      <c r="AA32" s="1540"/>
      <c r="AB32" s="1540"/>
      <c r="AC32" s="1540"/>
      <c r="AD32" s="1540"/>
      <c r="AE32" s="1540"/>
      <c r="AF32" s="1540"/>
      <c r="AG32" s="1540"/>
      <c r="AH32" s="1540"/>
      <c r="AI32" s="1540"/>
      <c r="AJ32" s="1540"/>
      <c r="AK32" s="1540"/>
      <c r="AL32" s="1540"/>
      <c r="AM32" s="1540"/>
      <c r="AN32" s="1540"/>
      <c r="AO32" s="1540"/>
      <c r="AP32" s="1540"/>
      <c r="AQ32" s="1540"/>
      <c r="AR32" s="1540"/>
      <c r="AS32" s="1540"/>
      <c r="AT32" s="1540"/>
      <c r="AU32" s="1540"/>
      <c r="AV32" s="1540"/>
      <c r="AW32" s="1540"/>
      <c r="AX32" s="1540"/>
      <c r="AY32" s="1540"/>
      <c r="AZ32" s="1540"/>
      <c r="BA32" s="1540"/>
      <c r="BB32" s="1540"/>
      <c r="BC32" s="1540"/>
      <c r="BD32" s="1540"/>
      <c r="BE32" s="1540"/>
      <c r="BF32" s="1540"/>
      <c r="BG32" s="1540"/>
      <c r="BH32" s="1540"/>
      <c r="BI32" s="1540"/>
      <c r="BJ32" s="1540"/>
      <c r="BL32" s="1493"/>
      <c r="BM32" s="500"/>
      <c r="BN32" s="500"/>
      <c r="BO32" s="500"/>
      <c r="BP32" s="500"/>
    </row>
    <row r="33" spans="1:74" s="518" customFormat="1" ht="19.5" customHeight="1">
      <c r="A33" s="1465"/>
      <c r="B33" s="1461" t="s">
        <v>705</v>
      </c>
      <c r="C33" s="1461"/>
      <c r="D33" s="1461"/>
      <c r="E33" s="1461"/>
      <c r="F33" s="1461"/>
      <c r="G33" s="527" t="s">
        <v>329</v>
      </c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1459" t="str">
        <f>'INGRESO DE DATOS'!$G$44</f>
        <v>ORIGINARIO</v>
      </c>
      <c r="AS33" s="1459"/>
      <c r="AT33" s="1459"/>
      <c r="AU33" s="1459"/>
      <c r="AV33" s="1459"/>
      <c r="AW33" s="1459"/>
      <c r="AX33" s="1459"/>
      <c r="AY33" s="1457" t="str">
        <f>IF(AR33="ORIGINARIO","  ","DEL CONTRATO ")</f>
        <v>  </v>
      </c>
      <c r="AZ33" s="1457"/>
      <c r="BA33" s="1457"/>
      <c r="BB33" s="1457"/>
      <c r="BC33" s="1457"/>
      <c r="BD33" s="1457"/>
      <c r="BE33" s="1457"/>
      <c r="BF33" s="1457"/>
      <c r="BG33" s="1457"/>
      <c r="BH33" s="1457"/>
      <c r="BI33" s="1457"/>
      <c r="BJ33" s="491"/>
      <c r="BL33" s="1493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</row>
    <row r="34" spans="1:74" s="518" customFormat="1" ht="19.5" customHeight="1">
      <c r="A34" s="1465"/>
      <c r="B34" s="1457" t="str">
        <f>IF(AR33="ORIGINARIO","  "," CELEBRADO  EL  DIA ")</f>
        <v>  </v>
      </c>
      <c r="C34" s="1457"/>
      <c r="D34" s="1457"/>
      <c r="E34" s="1457"/>
      <c r="F34" s="1457"/>
      <c r="G34" s="1457"/>
      <c r="H34" s="1457"/>
      <c r="I34" s="1457"/>
      <c r="J34" s="1457"/>
      <c r="K34" s="1457"/>
      <c r="L34" s="1462" t="str">
        <f>IF(AR33="ORIGINARIO","  ",'INGRESO DE DATOS'!$R$35)</f>
        <v>  </v>
      </c>
      <c r="M34" s="1462"/>
      <c r="N34" s="1462"/>
      <c r="O34" s="1462"/>
      <c r="P34" s="1462"/>
      <c r="Q34" s="1462"/>
      <c r="R34" s="1408" t="str">
        <f>IF(AR33="ORIGINARIO","  ","DE PESOS :")</f>
        <v>  </v>
      </c>
      <c r="S34" s="1408"/>
      <c r="T34" s="1408"/>
      <c r="U34" s="1408"/>
      <c r="V34" s="1408"/>
      <c r="W34" s="1464" t="str">
        <f>IF(AR33="ORIGINARIO","  ",'INGRESO DE DATOS'!$G$47)</f>
        <v>  </v>
      </c>
      <c r="X34" s="1464"/>
      <c r="Y34" s="1464"/>
      <c r="Z34" s="1464"/>
      <c r="AA34" s="1464"/>
      <c r="AB34" s="1464"/>
      <c r="AC34" s="1464"/>
      <c r="AD34" s="1456" t="s">
        <v>577</v>
      </c>
      <c r="AE34" s="1456"/>
      <c r="AF34" s="1452">
        <f>'INGRESO DE DATOS'!$E$95</f>
        <v>2.9</v>
      </c>
      <c r="AG34" s="1452"/>
      <c r="AH34" s="1452"/>
      <c r="AI34" s="1456" t="s">
        <v>578</v>
      </c>
      <c r="AJ34" s="1456"/>
      <c r="AK34" s="1456"/>
      <c r="AL34" s="1456"/>
      <c r="AM34" s="1456"/>
      <c r="AN34" s="1456"/>
      <c r="AO34" s="1456"/>
      <c r="AP34" s="1456"/>
      <c r="AQ34" s="1464" t="str">
        <f>'INGRESO DE DATOS'!$R$37</f>
        <v>  </v>
      </c>
      <c r="AR34" s="1464"/>
      <c r="AS34" s="1464"/>
      <c r="AT34" s="1464"/>
      <c r="AU34" s="1464"/>
      <c r="AV34" s="1464"/>
      <c r="AW34" s="1464"/>
      <c r="AX34" s="492"/>
      <c r="AY34" s="492"/>
      <c r="AZ34" s="492"/>
      <c r="BA34" s="491"/>
      <c r="BB34" s="491"/>
      <c r="BC34" s="491"/>
      <c r="BD34" s="491"/>
      <c r="BE34" s="491"/>
      <c r="BF34" s="491"/>
      <c r="BG34" s="491"/>
      <c r="BH34" s="1459"/>
      <c r="BI34" s="1459"/>
      <c r="BJ34" s="530"/>
      <c r="BL34" s="1493"/>
      <c r="BM34" s="500"/>
      <c r="BN34" s="500"/>
      <c r="BO34" s="500"/>
      <c r="BP34" s="500"/>
      <c r="BQ34" s="500"/>
      <c r="BR34" s="500"/>
      <c r="BS34" s="500"/>
      <c r="BT34" s="500"/>
      <c r="BU34" s="500"/>
      <c r="BV34" s="500"/>
    </row>
    <row r="35" spans="1:77" s="518" customFormat="1" ht="19.5" customHeight="1">
      <c r="A35" s="1465"/>
      <c r="B35" s="1461" t="s">
        <v>706</v>
      </c>
      <c r="C35" s="1461"/>
      <c r="D35" s="1461"/>
      <c r="E35" s="1461"/>
      <c r="F35" s="1461"/>
      <c r="G35" s="527" t="s">
        <v>330</v>
      </c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491"/>
      <c r="BE35" s="491"/>
      <c r="BF35" s="491"/>
      <c r="BG35" s="491"/>
      <c r="BH35" s="491"/>
      <c r="BI35" s="491"/>
      <c r="BJ35" s="491"/>
      <c r="BL35" s="1493"/>
      <c r="BP35" s="500"/>
      <c r="BQ35" s="500"/>
      <c r="BR35" s="500"/>
      <c r="BS35" s="500"/>
      <c r="BT35" s="500"/>
      <c r="BU35" s="500"/>
      <c r="BV35" s="500"/>
      <c r="BW35" s="500"/>
      <c r="BX35" s="500"/>
      <c r="BY35" s="500"/>
    </row>
    <row r="36" spans="1:77" s="518" customFormat="1" ht="19.5" customHeight="1">
      <c r="A36" s="1465"/>
      <c r="B36" s="491"/>
      <c r="C36" s="491"/>
      <c r="D36" s="491"/>
      <c r="E36" s="491"/>
      <c r="F36" s="491"/>
      <c r="G36" s="492" t="s">
        <v>331</v>
      </c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1459" t="str">
        <f>'INGRESO DE DATOS'!$G$48</f>
        <v>#</v>
      </c>
      <c r="AC36" s="1459"/>
      <c r="AD36" s="1459"/>
      <c r="AE36" s="1459"/>
      <c r="AF36" s="1459"/>
      <c r="AG36" s="1459"/>
      <c r="AH36" s="1459"/>
      <c r="AI36" s="1459"/>
      <c r="AJ36" s="1459"/>
      <c r="AK36" s="1459"/>
      <c r="AL36" s="1459"/>
      <c r="AM36" s="1459"/>
      <c r="AN36" s="1459"/>
      <c r="AO36" s="1459"/>
      <c r="AP36" s="1459"/>
      <c r="AQ36" s="1459"/>
      <c r="AR36" s="492" t="s">
        <v>43</v>
      </c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L36" s="1493"/>
      <c r="BX36" s="500"/>
      <c r="BY36" s="500"/>
    </row>
    <row r="37" spans="1:70" s="518" customFormat="1" ht="19.5" customHeight="1">
      <c r="A37" s="1465"/>
      <c r="B37" s="1461" t="str">
        <f>+IF('INGRESO DE DATOS'!Y126&gt;0,"Articulo 11:","  ")</f>
        <v>  </v>
      </c>
      <c r="C37" s="1461"/>
      <c r="D37" s="1461"/>
      <c r="E37" s="1461"/>
      <c r="F37" s="1461"/>
      <c r="G37" s="1463" t="str">
        <f>+IF('INGRESO DE DATOS'!Y126&gt;0," El Comitente queda OBLIGADO a ejecutar la obra TAL CUAL lo expresado en el  PLANO PERMISO DE OBRA REGISTRADO,  caso contrario, el profesional se  "," ")</f>
        <v> </v>
      </c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1463"/>
      <c r="AI37" s="1463"/>
      <c r="AJ37" s="1463"/>
      <c r="AK37" s="1463"/>
      <c r="AL37" s="1463"/>
      <c r="AM37" s="1463"/>
      <c r="AN37" s="1463"/>
      <c r="AO37" s="1463"/>
      <c r="AP37" s="1463"/>
      <c r="AQ37" s="1463"/>
      <c r="AR37" s="1463"/>
      <c r="AS37" s="1463"/>
      <c r="AT37" s="1463"/>
      <c r="AU37" s="1463"/>
      <c r="AV37" s="1463"/>
      <c r="AW37" s="1463"/>
      <c r="AX37" s="1463"/>
      <c r="AY37" s="1463"/>
      <c r="AZ37" s="1463"/>
      <c r="BA37" s="1463"/>
      <c r="BB37" s="1463"/>
      <c r="BC37" s="1463"/>
      <c r="BD37" s="1463"/>
      <c r="BE37" s="1463"/>
      <c r="BF37" s="1463"/>
      <c r="BG37" s="1463"/>
      <c r="BH37" s="1463"/>
      <c r="BI37" s="1463"/>
      <c r="BJ37" s="1463"/>
      <c r="BL37" s="1493"/>
      <c r="BM37" s="500"/>
      <c r="BN37" s="500"/>
      <c r="BO37" s="500"/>
      <c r="BP37" s="500"/>
      <c r="BQ37" s="500"/>
      <c r="BR37" s="500"/>
    </row>
    <row r="38" spans="1:65" s="518" customFormat="1" ht="19.5" customHeight="1">
      <c r="A38" s="1465"/>
      <c r="B38" s="493"/>
      <c r="C38" s="491"/>
      <c r="D38" s="491"/>
      <c r="E38" s="491"/>
      <c r="F38" s="491"/>
      <c r="G38" s="1463" t="str">
        <f>+IF('INGRESO DE DATOS'!Y126&gt;0,"  CONSIDERARÀ  DESLIGADO   de su tarea profesional a futuro. "," ")</f>
        <v> </v>
      </c>
      <c r="H38" s="1463"/>
      <c r="I38" s="1463"/>
      <c r="J38" s="1463"/>
      <c r="K38" s="1463"/>
      <c r="L38" s="1463"/>
      <c r="M38" s="1463"/>
      <c r="N38" s="1463"/>
      <c r="O38" s="1463"/>
      <c r="P38" s="1463"/>
      <c r="Q38" s="1463"/>
      <c r="R38" s="1463"/>
      <c r="S38" s="1463"/>
      <c r="T38" s="1463"/>
      <c r="U38" s="1463"/>
      <c r="V38" s="1463"/>
      <c r="W38" s="1463"/>
      <c r="X38" s="1463"/>
      <c r="Y38" s="1463"/>
      <c r="Z38" s="1463"/>
      <c r="AA38" s="1463"/>
      <c r="AB38" s="1463"/>
      <c r="AC38" s="1463"/>
      <c r="AD38" s="1463"/>
      <c r="AE38" s="1463"/>
      <c r="AF38" s="1463"/>
      <c r="AG38" s="1463"/>
      <c r="AH38" s="1463"/>
      <c r="AI38" s="1463"/>
      <c r="AJ38" s="1463"/>
      <c r="AK38" s="1463"/>
      <c r="AL38" s="1463"/>
      <c r="AM38" s="1463"/>
      <c r="AN38" s="1463"/>
      <c r="AO38" s="1463"/>
      <c r="AP38" s="1463"/>
      <c r="AQ38" s="1463"/>
      <c r="AR38" s="1463"/>
      <c r="AS38" s="1463"/>
      <c r="AT38" s="1463"/>
      <c r="AU38" s="1463"/>
      <c r="AV38" s="1463"/>
      <c r="AW38" s="1463"/>
      <c r="AX38" s="1463"/>
      <c r="AY38" s="1463"/>
      <c r="AZ38" s="1463"/>
      <c r="BA38" s="1463"/>
      <c r="BB38" s="1463"/>
      <c r="BC38" s="1463"/>
      <c r="BD38" s="1463"/>
      <c r="BE38" s="1463"/>
      <c r="BF38" s="1463"/>
      <c r="BG38" s="1463"/>
      <c r="BH38" s="1463"/>
      <c r="BI38" s="1463"/>
      <c r="BJ38" s="1463"/>
      <c r="BL38" s="1493"/>
      <c r="BM38" s="500"/>
    </row>
    <row r="39" spans="1:70" s="518" customFormat="1" ht="19.5" customHeight="1">
      <c r="A39" s="1465"/>
      <c r="B39" s="1461" t="str">
        <f>+IF('INGRESO DE DATOS'!Y126&gt;0,"Articulo 12:","  ")</f>
        <v>  </v>
      </c>
      <c r="C39" s="1461"/>
      <c r="D39" s="1461"/>
      <c r="E39" s="1461"/>
      <c r="F39" s="1461"/>
      <c r="G39" s="1463" t="str">
        <f>+IF('INGRESO DE DATOS'!Y126&gt;0,"El  COMITENTE,  toma  a  su  EXCLUSIVO  CARGO  la  EJECUCION  de  la  obra  COMO  EMPRESARIO por ADMINISTRACION, y por tal motivo es el unico responsable de las obligaciones que conlleva el Rol de EMPRESARIO.","   ")</f>
        <v>   </v>
      </c>
      <c r="H39" s="1463"/>
      <c r="I39" s="1463"/>
      <c r="J39" s="1463"/>
      <c r="K39" s="1463"/>
      <c r="L39" s="1463"/>
      <c r="M39" s="1463"/>
      <c r="N39" s="1463"/>
      <c r="O39" s="1463"/>
      <c r="P39" s="1463"/>
      <c r="Q39" s="1463"/>
      <c r="R39" s="1463"/>
      <c r="S39" s="1463"/>
      <c r="T39" s="1463"/>
      <c r="U39" s="1463"/>
      <c r="V39" s="1463"/>
      <c r="W39" s="1463"/>
      <c r="X39" s="1463"/>
      <c r="Y39" s="1463"/>
      <c r="Z39" s="1463"/>
      <c r="AA39" s="1463"/>
      <c r="AB39" s="1463"/>
      <c r="AC39" s="1463"/>
      <c r="AD39" s="1463"/>
      <c r="AE39" s="1463"/>
      <c r="AF39" s="1463"/>
      <c r="AG39" s="1463"/>
      <c r="AH39" s="1463"/>
      <c r="AI39" s="1463"/>
      <c r="AJ39" s="1463"/>
      <c r="AK39" s="1463"/>
      <c r="AL39" s="1463"/>
      <c r="AM39" s="1463"/>
      <c r="AN39" s="1463"/>
      <c r="AO39" s="1463"/>
      <c r="AP39" s="1463"/>
      <c r="AQ39" s="1463"/>
      <c r="AR39" s="1463"/>
      <c r="AS39" s="1463"/>
      <c r="AT39" s="1463"/>
      <c r="AU39" s="1463"/>
      <c r="AV39" s="1463"/>
      <c r="AW39" s="1463"/>
      <c r="AX39" s="1463"/>
      <c r="AY39" s="1463"/>
      <c r="AZ39" s="1463"/>
      <c r="BA39" s="1463"/>
      <c r="BB39" s="1463"/>
      <c r="BC39" s="1463"/>
      <c r="BD39" s="1463"/>
      <c r="BE39" s="1463"/>
      <c r="BF39" s="1463"/>
      <c r="BG39" s="1463"/>
      <c r="BH39" s="1463"/>
      <c r="BI39" s="1463"/>
      <c r="BJ39" s="1463"/>
      <c r="BL39" s="1493"/>
      <c r="BM39" s="500"/>
      <c r="BN39" s="500"/>
      <c r="BO39" s="500"/>
      <c r="BP39" s="500"/>
      <c r="BQ39" s="500"/>
      <c r="BR39" s="500"/>
    </row>
    <row r="40" spans="1:70" s="518" customFormat="1" ht="19.5" customHeight="1">
      <c r="A40" s="1465"/>
      <c r="B40" s="493"/>
      <c r="C40" s="491"/>
      <c r="D40" s="491"/>
      <c r="E40" s="491"/>
      <c r="F40" s="491"/>
      <c r="G40" s="1463"/>
      <c r="H40" s="1463"/>
      <c r="I40" s="1463"/>
      <c r="J40" s="1463"/>
      <c r="K40" s="1463"/>
      <c r="L40" s="1463"/>
      <c r="M40" s="1463"/>
      <c r="N40" s="1463"/>
      <c r="O40" s="1463"/>
      <c r="P40" s="1463"/>
      <c r="Q40" s="1463"/>
      <c r="R40" s="1463"/>
      <c r="S40" s="1463"/>
      <c r="T40" s="1463"/>
      <c r="U40" s="1463"/>
      <c r="V40" s="1463"/>
      <c r="W40" s="1463"/>
      <c r="X40" s="1463"/>
      <c r="Y40" s="1463"/>
      <c r="Z40" s="1463"/>
      <c r="AA40" s="1463"/>
      <c r="AB40" s="1463"/>
      <c r="AC40" s="1463"/>
      <c r="AD40" s="1463"/>
      <c r="AE40" s="1463"/>
      <c r="AF40" s="1463"/>
      <c r="AG40" s="1463"/>
      <c r="AH40" s="1463"/>
      <c r="AI40" s="1463"/>
      <c r="AJ40" s="1463"/>
      <c r="AK40" s="1463"/>
      <c r="AL40" s="1463"/>
      <c r="AM40" s="1463"/>
      <c r="AN40" s="1463"/>
      <c r="AO40" s="1463"/>
      <c r="AP40" s="1463"/>
      <c r="AQ40" s="1463"/>
      <c r="AR40" s="1463"/>
      <c r="AS40" s="1463"/>
      <c r="AT40" s="1463"/>
      <c r="AU40" s="1463"/>
      <c r="AV40" s="1463"/>
      <c r="AW40" s="1463"/>
      <c r="AX40" s="1463"/>
      <c r="AY40" s="1463"/>
      <c r="AZ40" s="1463"/>
      <c r="BA40" s="1463"/>
      <c r="BB40" s="1463"/>
      <c r="BC40" s="1463"/>
      <c r="BD40" s="1463"/>
      <c r="BE40" s="1463"/>
      <c r="BF40" s="1463"/>
      <c r="BG40" s="1463"/>
      <c r="BH40" s="1463"/>
      <c r="BI40" s="1463"/>
      <c r="BJ40" s="1463"/>
      <c r="BL40" s="1493"/>
      <c r="BM40" s="500"/>
      <c r="BN40" s="500"/>
      <c r="BO40" s="500"/>
      <c r="BP40" s="500"/>
      <c r="BQ40" s="500"/>
      <c r="BR40" s="500"/>
    </row>
    <row r="41" spans="1:77" ht="19.5" customHeight="1">
      <c r="A41" s="1465"/>
      <c r="B41" s="1461" t="str">
        <f>+IF('INGRESO DE DATOS'!Y126&gt;0,"Articulo 13:","  ")</f>
        <v>  </v>
      </c>
      <c r="C41" s="1461"/>
      <c r="D41" s="1461"/>
      <c r="E41" s="1461"/>
      <c r="F41" s="1461"/>
      <c r="G41" s="1499" t="str">
        <f>+IF('INGRESO DE DATOS'!Y126&gt;0,"En virtud de lo establecido en el art. 12º es de exclusiva responsabilidad del Comitente, en su ROL de EMPRESARIO la contratacion de todo el personal, en "," ")</f>
        <v> </v>
      </c>
      <c r="H41" s="1499"/>
      <c r="I41" s="1499"/>
      <c r="J41" s="1499"/>
      <c r="K41" s="1499"/>
      <c r="L41" s="1499"/>
      <c r="M41" s="1499"/>
      <c r="N41" s="1499"/>
      <c r="O41" s="1499"/>
      <c r="P41" s="1499"/>
      <c r="Q41" s="1499"/>
      <c r="R41" s="1499"/>
      <c r="S41" s="1499"/>
      <c r="T41" s="1499"/>
      <c r="U41" s="1499"/>
      <c r="V41" s="1499"/>
      <c r="W41" s="1499"/>
      <c r="X41" s="1499"/>
      <c r="Y41" s="1499"/>
      <c r="Z41" s="1499"/>
      <c r="AA41" s="1499"/>
      <c r="AB41" s="1499"/>
      <c r="AC41" s="1499"/>
      <c r="AD41" s="1499"/>
      <c r="AE41" s="1499"/>
      <c r="AF41" s="1499"/>
      <c r="AG41" s="1499"/>
      <c r="AH41" s="1499"/>
      <c r="AI41" s="1499"/>
      <c r="AJ41" s="1499"/>
      <c r="AK41" s="1499"/>
      <c r="AL41" s="1499"/>
      <c r="AM41" s="1499"/>
      <c r="AN41" s="1499"/>
      <c r="AO41" s="1499"/>
      <c r="AP41" s="1499"/>
      <c r="AQ41" s="1499"/>
      <c r="AR41" s="1499"/>
      <c r="AS41" s="1499"/>
      <c r="AT41" s="1499"/>
      <c r="AU41" s="1499"/>
      <c r="AV41" s="1499"/>
      <c r="AW41" s="1499"/>
      <c r="AX41" s="1499"/>
      <c r="AY41" s="1499"/>
      <c r="AZ41" s="1499"/>
      <c r="BA41" s="1499"/>
      <c r="BB41" s="1499"/>
      <c r="BC41" s="1499"/>
      <c r="BD41" s="1499"/>
      <c r="BE41" s="1499"/>
      <c r="BF41" s="1499"/>
      <c r="BG41" s="1499"/>
      <c r="BH41" s="1499"/>
      <c r="BI41" s="1499"/>
      <c r="BJ41" s="1499"/>
      <c r="BL41" s="1493"/>
      <c r="BM41" s="531"/>
      <c r="BN41" s="532"/>
      <c r="BO41" s="532"/>
      <c r="BP41" s="532"/>
      <c r="BQ41" s="532"/>
      <c r="BR41" s="532"/>
      <c r="BS41" s="532"/>
      <c r="BT41" s="532"/>
      <c r="BU41" s="532"/>
      <c r="BV41" s="532"/>
      <c r="BW41" s="532"/>
      <c r="BX41" s="532"/>
      <c r="BY41" s="532"/>
    </row>
    <row r="42" spans="1:77" ht="19.5" customHeight="1">
      <c r="A42" s="1465"/>
      <c r="B42" s="1456"/>
      <c r="C42" s="1456"/>
      <c r="D42" s="1456"/>
      <c r="E42" s="1456"/>
      <c r="F42" s="1456"/>
      <c r="G42" s="1463" t="str">
        <f>+IF('INGRESO DE DATOS'!Y126&gt;0," forma directa o indirecta por medio de empresas contratistas y/o subcontratistas,  para la ejecucion de la obra. En consecuencia, dentro de las obligaciones "," ")</f>
        <v> </v>
      </c>
      <c r="H42" s="1463"/>
      <c r="I42" s="1463"/>
      <c r="J42" s="1463"/>
      <c r="K42" s="1463"/>
      <c r="L42" s="1463"/>
      <c r="M42" s="1463"/>
      <c r="N42" s="1463"/>
      <c r="O42" s="1463"/>
      <c r="P42" s="1463"/>
      <c r="Q42" s="1463"/>
      <c r="R42" s="1463"/>
      <c r="S42" s="1463"/>
      <c r="T42" s="1463"/>
      <c r="U42" s="1463"/>
      <c r="V42" s="1463"/>
      <c r="W42" s="1463"/>
      <c r="X42" s="1463"/>
      <c r="Y42" s="1463"/>
      <c r="Z42" s="1463"/>
      <c r="AA42" s="1463"/>
      <c r="AB42" s="1463"/>
      <c r="AC42" s="1463"/>
      <c r="AD42" s="1463"/>
      <c r="AE42" s="1463"/>
      <c r="AF42" s="1463"/>
      <c r="AG42" s="1463"/>
      <c r="AH42" s="1463"/>
      <c r="AI42" s="1463"/>
      <c r="AJ42" s="1463"/>
      <c r="AK42" s="1463"/>
      <c r="AL42" s="1463"/>
      <c r="AM42" s="1463"/>
      <c r="AN42" s="1463"/>
      <c r="AO42" s="1463"/>
      <c r="AP42" s="1463"/>
      <c r="AQ42" s="1463"/>
      <c r="AR42" s="1463"/>
      <c r="AS42" s="1463"/>
      <c r="AT42" s="1463"/>
      <c r="AU42" s="1463"/>
      <c r="AV42" s="1463"/>
      <c r="AW42" s="1463"/>
      <c r="AX42" s="1463"/>
      <c r="AY42" s="1463"/>
      <c r="AZ42" s="1463"/>
      <c r="BA42" s="1463"/>
      <c r="BB42" s="1463"/>
      <c r="BC42" s="1463"/>
      <c r="BD42" s="1463"/>
      <c r="BE42" s="1463"/>
      <c r="BF42" s="1463"/>
      <c r="BG42" s="1463"/>
      <c r="BH42" s="1463"/>
      <c r="BI42" s="1463"/>
      <c r="BJ42" s="1463"/>
      <c r="BL42" s="1493"/>
      <c r="BM42" s="531"/>
      <c r="BN42" s="532"/>
      <c r="BO42" s="532"/>
      <c r="BP42" s="532"/>
      <c r="BQ42" s="532"/>
      <c r="BR42" s="532"/>
      <c r="BS42" s="532"/>
      <c r="BT42" s="532"/>
      <c r="BU42" s="532"/>
      <c r="BV42" s="532"/>
      <c r="BW42" s="532"/>
      <c r="BX42" s="532"/>
      <c r="BY42" s="532"/>
    </row>
    <row r="43" spans="1:77" ht="19.5" customHeight="1">
      <c r="A43" s="1465"/>
      <c r="B43" s="1456"/>
      <c r="C43" s="1456"/>
      <c r="D43" s="1456"/>
      <c r="E43" s="1456"/>
      <c r="F43" s="1456"/>
      <c r="G43" s="1531" t="str">
        <f>+IF('INGRESO DE DATOS'!Y126&gt;0,"asumidas por el  profesional tecnico quedan EXPRESAMENTE EXCLUIDAS  y  NO COMPRENDIDAS   las siguientes obligaciones :","  ")</f>
        <v>  </v>
      </c>
      <c r="H43" s="1531"/>
      <c r="I43" s="1531"/>
      <c r="J43" s="1531"/>
      <c r="K43" s="1531"/>
      <c r="L43" s="1531"/>
      <c r="M43" s="1531"/>
      <c r="N43" s="1531"/>
      <c r="O43" s="1531"/>
      <c r="P43" s="1531"/>
      <c r="Q43" s="1531"/>
      <c r="R43" s="1531"/>
      <c r="S43" s="1531"/>
      <c r="T43" s="1531"/>
      <c r="U43" s="1531"/>
      <c r="V43" s="1531"/>
      <c r="W43" s="1531"/>
      <c r="X43" s="1531"/>
      <c r="Y43" s="1531"/>
      <c r="Z43" s="1531"/>
      <c r="AA43" s="1531"/>
      <c r="AB43" s="1531"/>
      <c r="AC43" s="1531"/>
      <c r="AD43" s="1531"/>
      <c r="AE43" s="1531"/>
      <c r="AF43" s="1531"/>
      <c r="AG43" s="1531"/>
      <c r="AH43" s="1531"/>
      <c r="AI43" s="1531"/>
      <c r="AJ43" s="1531"/>
      <c r="AK43" s="1531"/>
      <c r="AL43" s="1531"/>
      <c r="AM43" s="1531"/>
      <c r="AN43" s="1531"/>
      <c r="AO43" s="1531"/>
      <c r="AP43" s="1531"/>
      <c r="AQ43" s="1531"/>
      <c r="AR43" s="1531"/>
      <c r="AS43" s="1531"/>
      <c r="AT43" s="1531"/>
      <c r="AU43" s="1531"/>
      <c r="AV43" s="1531"/>
      <c r="AW43" s="1531"/>
      <c r="AX43" s="1531"/>
      <c r="AY43" s="1531"/>
      <c r="AZ43" s="1531"/>
      <c r="BA43" s="1531"/>
      <c r="BB43" s="1531"/>
      <c r="BC43" s="1531"/>
      <c r="BD43" s="1531"/>
      <c r="BE43" s="1531"/>
      <c r="BF43" s="1531"/>
      <c r="BG43" s="1531"/>
      <c r="BH43" s="1531"/>
      <c r="BI43" s="1531"/>
      <c r="BJ43" s="1531"/>
      <c r="BL43" s="1493"/>
      <c r="BM43" s="531"/>
      <c r="BN43" s="532"/>
      <c r="BO43" s="532"/>
      <c r="BP43" s="532"/>
      <c r="BQ43" s="532"/>
      <c r="BR43" s="532"/>
      <c r="BS43" s="532"/>
      <c r="BT43" s="532"/>
      <c r="BU43" s="532"/>
      <c r="BV43" s="532"/>
      <c r="BW43" s="532"/>
      <c r="BX43" s="532"/>
      <c r="BY43" s="532"/>
    </row>
    <row r="44" spans="1:77" ht="19.5" customHeight="1">
      <c r="A44" s="1465"/>
      <c r="B44" s="1456"/>
      <c r="C44" s="1456"/>
      <c r="D44" s="1456"/>
      <c r="E44" s="1456"/>
      <c r="F44" s="1456"/>
      <c r="G44" s="1505"/>
      <c r="H44" s="1505"/>
      <c r="I44" s="1505"/>
      <c r="J44" s="1505"/>
      <c r="K44" s="1523" t="str">
        <f>+IF('INGRESO DE DATOS'!Y126&gt;0,"a) La contratacion del personal obrero de la costruccion (Ley 22250), el pago de sus remuneraciones, aportes legales (obra social, previcionales, sindicales,etc), indemnizaciones y cualquier otro credito laboral, como asi tambien toda responsabilidad ","  ")</f>
        <v>  </v>
      </c>
      <c r="L44" s="1523"/>
      <c r="M44" s="1523"/>
      <c r="N44" s="1523"/>
      <c r="O44" s="1523"/>
      <c r="P44" s="1523"/>
      <c r="Q44" s="1523"/>
      <c r="R44" s="1523"/>
      <c r="S44" s="1523"/>
      <c r="T44" s="1523"/>
      <c r="U44" s="1523"/>
      <c r="V44" s="1523"/>
      <c r="W44" s="1523"/>
      <c r="X44" s="1523"/>
      <c r="Y44" s="1523"/>
      <c r="Z44" s="1523"/>
      <c r="AA44" s="1523"/>
      <c r="AB44" s="1523"/>
      <c r="AC44" s="1523"/>
      <c r="AD44" s="1523"/>
      <c r="AE44" s="1523"/>
      <c r="AF44" s="1523"/>
      <c r="AG44" s="1523"/>
      <c r="AH44" s="1523"/>
      <c r="AI44" s="1523"/>
      <c r="AJ44" s="1523"/>
      <c r="AK44" s="1523"/>
      <c r="AL44" s="1523"/>
      <c r="AM44" s="1523"/>
      <c r="AN44" s="1523"/>
      <c r="AO44" s="1523"/>
      <c r="AP44" s="1523"/>
      <c r="AQ44" s="1523"/>
      <c r="AR44" s="1523"/>
      <c r="AS44" s="1523"/>
      <c r="AT44" s="1523"/>
      <c r="AU44" s="1523"/>
      <c r="AV44" s="1523"/>
      <c r="AW44" s="1523"/>
      <c r="AX44" s="1523"/>
      <c r="AY44" s="1523"/>
      <c r="AZ44" s="1523"/>
      <c r="BA44" s="1523"/>
      <c r="BB44" s="1523"/>
      <c r="BC44" s="1523"/>
      <c r="BD44" s="1523"/>
      <c r="BE44" s="1523"/>
      <c r="BF44" s="1523"/>
      <c r="BG44" s="533"/>
      <c r="BH44" s="533"/>
      <c r="BI44" s="533"/>
      <c r="BJ44" s="533"/>
      <c r="BL44" s="1493"/>
      <c r="BM44" s="531"/>
      <c r="BN44" s="532"/>
      <c r="BO44" s="532"/>
      <c r="BP44" s="532"/>
      <c r="BQ44" s="532"/>
      <c r="BR44" s="532"/>
      <c r="BS44" s="532"/>
      <c r="BT44" s="532"/>
      <c r="BU44" s="532"/>
      <c r="BV44" s="532"/>
      <c r="BW44" s="532"/>
      <c r="BX44" s="532"/>
      <c r="BY44" s="532"/>
    </row>
    <row r="45" spans="1:77" ht="19.5" customHeight="1">
      <c r="A45" s="1465"/>
      <c r="B45" s="1456"/>
      <c r="C45" s="1456"/>
      <c r="D45" s="1456"/>
      <c r="E45" s="1456"/>
      <c r="F45" s="1456"/>
      <c r="G45" s="1505"/>
      <c r="H45" s="1505"/>
      <c r="I45" s="1505"/>
      <c r="J45" s="1505"/>
      <c r="K45" s="1523"/>
      <c r="L45" s="1523"/>
      <c r="M45" s="1523"/>
      <c r="N45" s="1523"/>
      <c r="O45" s="1523"/>
      <c r="P45" s="1523"/>
      <c r="Q45" s="1523"/>
      <c r="R45" s="1523"/>
      <c r="S45" s="1523"/>
      <c r="T45" s="1523"/>
      <c r="U45" s="1523"/>
      <c r="V45" s="1523"/>
      <c r="W45" s="1523"/>
      <c r="X45" s="1523"/>
      <c r="Y45" s="1523"/>
      <c r="Z45" s="1523"/>
      <c r="AA45" s="1523"/>
      <c r="AB45" s="1523"/>
      <c r="AC45" s="1523"/>
      <c r="AD45" s="1523"/>
      <c r="AE45" s="1523"/>
      <c r="AF45" s="1523"/>
      <c r="AG45" s="1523"/>
      <c r="AH45" s="1523"/>
      <c r="AI45" s="1523"/>
      <c r="AJ45" s="1523"/>
      <c r="AK45" s="1523"/>
      <c r="AL45" s="1523"/>
      <c r="AM45" s="1523"/>
      <c r="AN45" s="1523"/>
      <c r="AO45" s="1523"/>
      <c r="AP45" s="1523"/>
      <c r="AQ45" s="1523"/>
      <c r="AR45" s="1523"/>
      <c r="AS45" s="1523"/>
      <c r="AT45" s="1523"/>
      <c r="AU45" s="1523"/>
      <c r="AV45" s="1523"/>
      <c r="AW45" s="1523"/>
      <c r="AX45" s="1523"/>
      <c r="AY45" s="1523"/>
      <c r="AZ45" s="1523"/>
      <c r="BA45" s="1523"/>
      <c r="BB45" s="1523"/>
      <c r="BC45" s="1523"/>
      <c r="BD45" s="1523"/>
      <c r="BE45" s="1523"/>
      <c r="BF45" s="1523"/>
      <c r="BG45" s="533"/>
      <c r="BH45" s="533"/>
      <c r="BI45" s="533"/>
      <c r="BJ45" s="533"/>
      <c r="BL45" s="1493"/>
      <c r="BM45" s="531"/>
      <c r="BN45" s="532"/>
      <c r="BO45" s="532"/>
      <c r="BP45" s="532"/>
      <c r="BQ45" s="532"/>
      <c r="BR45" s="532"/>
      <c r="BS45" s="532"/>
      <c r="BT45" s="532"/>
      <c r="BU45" s="532"/>
      <c r="BV45" s="532"/>
      <c r="BW45" s="532"/>
      <c r="BX45" s="532"/>
      <c r="BY45" s="532"/>
    </row>
    <row r="46" spans="1:77" ht="19.5" customHeight="1">
      <c r="A46" s="1465"/>
      <c r="B46" s="1456"/>
      <c r="C46" s="1456"/>
      <c r="D46" s="1456"/>
      <c r="E46" s="1456"/>
      <c r="F46" s="1456"/>
      <c r="G46" s="1505"/>
      <c r="H46" s="1505"/>
      <c r="I46" s="1505"/>
      <c r="J46" s="1505"/>
      <c r="K46" s="1521" t="str">
        <f>+IF('INGRESO DE DATOS'!Y126&gt;0,"   laboral, civil y/o penal que  pudiera derivar de dicha relacion conforme a normativas vigentes.."," ")</f>
        <v> </v>
      </c>
      <c r="L46" s="1521"/>
      <c r="M46" s="1521"/>
      <c r="N46" s="1521"/>
      <c r="O46" s="1521"/>
      <c r="P46" s="1521"/>
      <c r="Q46" s="1521"/>
      <c r="R46" s="1521"/>
      <c r="S46" s="1521"/>
      <c r="T46" s="1521"/>
      <c r="U46" s="1521"/>
      <c r="V46" s="1521"/>
      <c r="W46" s="1521"/>
      <c r="X46" s="1521"/>
      <c r="Y46" s="1521"/>
      <c r="Z46" s="1521"/>
      <c r="AA46" s="1521"/>
      <c r="AB46" s="1521"/>
      <c r="AC46" s="1521"/>
      <c r="AD46" s="1521"/>
      <c r="AE46" s="1521"/>
      <c r="AF46" s="1521"/>
      <c r="AG46" s="1521"/>
      <c r="AH46" s="1521"/>
      <c r="AI46" s="1521"/>
      <c r="AJ46" s="1521"/>
      <c r="AK46" s="1521"/>
      <c r="AL46" s="1521"/>
      <c r="AM46" s="1521"/>
      <c r="AN46" s="1521"/>
      <c r="AO46" s="1521"/>
      <c r="AP46" s="1521"/>
      <c r="AQ46" s="1521"/>
      <c r="AR46" s="1521"/>
      <c r="AS46" s="1521"/>
      <c r="AT46" s="1521"/>
      <c r="AU46" s="1521"/>
      <c r="AV46" s="1521"/>
      <c r="AW46" s="1521"/>
      <c r="AX46" s="1521"/>
      <c r="AY46" s="1521"/>
      <c r="AZ46" s="1521"/>
      <c r="BA46" s="1521"/>
      <c r="BB46" s="1521"/>
      <c r="BC46" s="1521"/>
      <c r="BD46" s="1521"/>
      <c r="BE46" s="1521"/>
      <c r="BF46" s="1521"/>
      <c r="BG46" s="1521"/>
      <c r="BH46" s="1521"/>
      <c r="BI46" s="1521"/>
      <c r="BJ46" s="1521"/>
      <c r="BL46" s="1493"/>
      <c r="BM46" s="531"/>
      <c r="BN46" s="532"/>
      <c r="BO46" s="532"/>
      <c r="BP46" s="532"/>
      <c r="BQ46" s="532"/>
      <c r="BR46" s="532"/>
      <c r="BS46" s="532"/>
      <c r="BT46" s="532"/>
      <c r="BU46" s="532"/>
      <c r="BV46" s="532"/>
      <c r="BW46" s="532"/>
      <c r="BX46" s="532"/>
      <c r="BY46" s="532"/>
    </row>
    <row r="47" spans="1:77" ht="19.5" customHeight="1">
      <c r="A47" s="1465"/>
      <c r="B47" s="1456"/>
      <c r="C47" s="1456"/>
      <c r="D47" s="1456"/>
      <c r="E47" s="1456"/>
      <c r="F47" s="1456"/>
      <c r="G47" s="1505"/>
      <c r="H47" s="1505"/>
      <c r="I47" s="1505"/>
      <c r="J47" s="1505"/>
      <c r="K47" s="1521" t="str">
        <f>+IF('INGRESO DE DATOS'!Y126&gt;0,"b) La contratacion de los seguros de riesgo por accidente de trabajo, de vida y cualquier otro que exigen las normas que rigen la actividad.","  ")</f>
        <v>  </v>
      </c>
      <c r="L47" s="1521"/>
      <c r="M47" s="1521"/>
      <c r="N47" s="1521"/>
      <c r="O47" s="1521"/>
      <c r="P47" s="1521"/>
      <c r="Q47" s="1521"/>
      <c r="R47" s="1521"/>
      <c r="S47" s="1521"/>
      <c r="T47" s="1521"/>
      <c r="U47" s="1521"/>
      <c r="V47" s="1521"/>
      <c r="W47" s="1521"/>
      <c r="X47" s="1521"/>
      <c r="Y47" s="1521"/>
      <c r="Z47" s="1521"/>
      <c r="AA47" s="1521"/>
      <c r="AB47" s="1521"/>
      <c r="AC47" s="1521"/>
      <c r="AD47" s="1521"/>
      <c r="AE47" s="1521"/>
      <c r="AF47" s="1521"/>
      <c r="AG47" s="1521"/>
      <c r="AH47" s="1521"/>
      <c r="AI47" s="1521"/>
      <c r="AJ47" s="1521"/>
      <c r="AK47" s="1521"/>
      <c r="AL47" s="1521"/>
      <c r="AM47" s="1521"/>
      <c r="AN47" s="1521"/>
      <c r="AO47" s="1521"/>
      <c r="AP47" s="1521"/>
      <c r="AQ47" s="1521"/>
      <c r="AR47" s="1521"/>
      <c r="AS47" s="1521"/>
      <c r="AT47" s="1521"/>
      <c r="AU47" s="1521"/>
      <c r="AV47" s="1521"/>
      <c r="AW47" s="1521"/>
      <c r="AX47" s="1521"/>
      <c r="AY47" s="1521"/>
      <c r="AZ47" s="1521"/>
      <c r="BA47" s="1521"/>
      <c r="BB47" s="1521"/>
      <c r="BC47" s="1521"/>
      <c r="BD47" s="1521"/>
      <c r="BE47" s="1521"/>
      <c r="BF47" s="1521"/>
      <c r="BG47" s="1521"/>
      <c r="BH47" s="1521"/>
      <c r="BI47" s="1521"/>
      <c r="BJ47" s="1521"/>
      <c r="BL47" s="1493"/>
      <c r="BM47" s="531"/>
      <c r="BN47" s="532"/>
      <c r="BO47" s="532"/>
      <c r="BP47" s="532"/>
      <c r="BQ47" s="532"/>
      <c r="BR47" s="532"/>
      <c r="BS47" s="532"/>
      <c r="BT47" s="532"/>
      <c r="BU47" s="532"/>
      <c r="BV47" s="532"/>
      <c r="BW47" s="532"/>
      <c r="BX47" s="532"/>
      <c r="BY47" s="532"/>
    </row>
    <row r="48" spans="1:77" ht="19.5" customHeight="1">
      <c r="A48" s="1465"/>
      <c r="B48" s="1456"/>
      <c r="C48" s="1456"/>
      <c r="D48" s="1456"/>
      <c r="E48" s="1456"/>
      <c r="F48" s="1456"/>
      <c r="G48" s="1505"/>
      <c r="H48" s="1505"/>
      <c r="I48" s="1505"/>
      <c r="J48" s="1505"/>
      <c r="K48" s="1521" t="str">
        <f>+IF('INGRESO DE DATOS'!Y126&gt;0,"c) El cumplimiento de las normas de Seguridad e Higiene en el Trabajo y Medicina Laboral.","  ")</f>
        <v>  </v>
      </c>
      <c r="L48" s="1521"/>
      <c r="M48" s="1521"/>
      <c r="N48" s="1521"/>
      <c r="O48" s="1521"/>
      <c r="P48" s="1521"/>
      <c r="Q48" s="1521"/>
      <c r="R48" s="1521"/>
      <c r="S48" s="1521"/>
      <c r="T48" s="1521"/>
      <c r="U48" s="1521"/>
      <c r="V48" s="1521"/>
      <c r="W48" s="1521"/>
      <c r="X48" s="1521"/>
      <c r="Y48" s="1521"/>
      <c r="Z48" s="1521"/>
      <c r="AA48" s="1521"/>
      <c r="AB48" s="1521"/>
      <c r="AC48" s="1521"/>
      <c r="AD48" s="1521"/>
      <c r="AE48" s="1521"/>
      <c r="AF48" s="1521"/>
      <c r="AG48" s="1521"/>
      <c r="AH48" s="1521"/>
      <c r="AI48" s="1521"/>
      <c r="AJ48" s="1521"/>
      <c r="AK48" s="1521"/>
      <c r="AL48" s="1521"/>
      <c r="AM48" s="1521"/>
      <c r="AN48" s="1521"/>
      <c r="AO48" s="1521"/>
      <c r="AP48" s="1521"/>
      <c r="AQ48" s="1521"/>
      <c r="AR48" s="1521"/>
      <c r="AS48" s="1521"/>
      <c r="AT48" s="1521"/>
      <c r="AU48" s="1521"/>
      <c r="AV48" s="1521"/>
      <c r="AW48" s="1521"/>
      <c r="AX48" s="1521"/>
      <c r="AY48" s="1521"/>
      <c r="AZ48" s="1521"/>
      <c r="BA48" s="1521"/>
      <c r="BB48" s="1521"/>
      <c r="BC48" s="1521"/>
      <c r="BD48" s="1521"/>
      <c r="BE48" s="1521"/>
      <c r="BF48" s="1521"/>
      <c r="BG48" s="1521"/>
      <c r="BH48" s="1521"/>
      <c r="BI48" s="1521"/>
      <c r="BJ48" s="1521"/>
      <c r="BL48" s="1493"/>
      <c r="BM48" s="531"/>
      <c r="BN48" s="532"/>
      <c r="BO48" s="532"/>
      <c r="BP48" s="532"/>
      <c r="BQ48" s="532"/>
      <c r="BR48" s="532"/>
      <c r="BS48" s="532"/>
      <c r="BT48" s="532"/>
      <c r="BU48" s="532"/>
      <c r="BV48" s="532"/>
      <c r="BW48" s="532"/>
      <c r="BX48" s="532"/>
      <c r="BY48" s="532"/>
    </row>
    <row r="49" spans="1:77" ht="19.5" customHeight="1">
      <c r="A49" s="1465"/>
      <c r="B49" s="1456"/>
      <c r="C49" s="1456"/>
      <c r="D49" s="1456"/>
      <c r="E49" s="1456"/>
      <c r="F49" s="1456"/>
      <c r="G49" s="1505"/>
      <c r="H49" s="1505"/>
      <c r="I49" s="1505"/>
      <c r="J49" s="1505"/>
      <c r="K49" s="1521" t="str">
        <f>+IF('INGRESO DE DATOS'!Y126&gt;0,"d) La compra de la totalidad de materiales que demande la construccion de la obra.","  ")</f>
        <v>  </v>
      </c>
      <c r="L49" s="1521"/>
      <c r="M49" s="1521"/>
      <c r="N49" s="1521"/>
      <c r="O49" s="1521"/>
      <c r="P49" s="1521"/>
      <c r="Q49" s="1521"/>
      <c r="R49" s="1521"/>
      <c r="S49" s="1521"/>
      <c r="T49" s="1521"/>
      <c r="U49" s="1521"/>
      <c r="V49" s="1521"/>
      <c r="W49" s="1521"/>
      <c r="X49" s="1521"/>
      <c r="Y49" s="1521"/>
      <c r="Z49" s="1521"/>
      <c r="AA49" s="1521"/>
      <c r="AB49" s="1521"/>
      <c r="AC49" s="1521"/>
      <c r="AD49" s="1521"/>
      <c r="AE49" s="1521"/>
      <c r="AF49" s="1521"/>
      <c r="AG49" s="1521"/>
      <c r="AH49" s="1521"/>
      <c r="AI49" s="1521"/>
      <c r="AJ49" s="1521"/>
      <c r="AK49" s="1521"/>
      <c r="AL49" s="1521"/>
      <c r="AM49" s="1521"/>
      <c r="AN49" s="1521"/>
      <c r="AO49" s="1521"/>
      <c r="AP49" s="1521"/>
      <c r="AQ49" s="1521"/>
      <c r="AR49" s="1521"/>
      <c r="AS49" s="1521"/>
      <c r="AT49" s="1521"/>
      <c r="AU49" s="1521"/>
      <c r="AV49" s="1521"/>
      <c r="AW49" s="1521"/>
      <c r="AX49" s="1521"/>
      <c r="AY49" s="1521"/>
      <c r="AZ49" s="1521"/>
      <c r="BA49" s="1521"/>
      <c r="BB49" s="1521"/>
      <c r="BC49" s="1521"/>
      <c r="BD49" s="1521"/>
      <c r="BE49" s="1521"/>
      <c r="BF49" s="1521"/>
      <c r="BG49" s="1521"/>
      <c r="BH49" s="1521"/>
      <c r="BI49" s="1521"/>
      <c r="BJ49" s="1521"/>
      <c r="BL49" s="1493"/>
      <c r="BM49" s="531"/>
      <c r="BN49" s="532"/>
      <c r="BO49" s="532"/>
      <c r="BP49" s="532"/>
      <c r="BQ49" s="532"/>
      <c r="BR49" s="532"/>
      <c r="BS49" s="532"/>
      <c r="BT49" s="532"/>
      <c r="BU49" s="532"/>
      <c r="BV49" s="532"/>
      <c r="BW49" s="532"/>
      <c r="BX49" s="532"/>
      <c r="BY49" s="532"/>
    </row>
    <row r="50" spans="1:77" ht="19.5" customHeight="1">
      <c r="A50" s="1465"/>
      <c r="B50" s="1456"/>
      <c r="C50" s="1456"/>
      <c r="D50" s="1456"/>
      <c r="E50" s="1456"/>
      <c r="F50" s="1456"/>
      <c r="G50" s="1532" t="str">
        <f>+IF('INGRESO DE DATOS'!Y126&gt;0,"Nota:","  ")</f>
        <v>  </v>
      </c>
      <c r="H50" s="1532"/>
      <c r="I50" s="1532"/>
      <c r="J50" s="1463" t="str">
        <f>+IF('INGRESO DE DATOS'!Y126&gt;0,"Cualquier daño causado a TERCEROS  por contratistas, subcontratistas y/o personal dependiente y/o cosas existentes en la obra, quèdan bajo exclusiva responsabilidad del Comitente, dejando eximido EL PROFESIONAL de toda posible accion en su contra.","  ")</f>
        <v>  </v>
      </c>
      <c r="K50" s="1463"/>
      <c r="L50" s="1463"/>
      <c r="M50" s="1463"/>
      <c r="N50" s="1463"/>
      <c r="O50" s="1463"/>
      <c r="P50" s="1463"/>
      <c r="Q50" s="1463"/>
      <c r="R50" s="1463"/>
      <c r="S50" s="1463"/>
      <c r="T50" s="1463"/>
      <c r="U50" s="1463"/>
      <c r="V50" s="1463"/>
      <c r="W50" s="1463"/>
      <c r="X50" s="1463"/>
      <c r="Y50" s="1463"/>
      <c r="Z50" s="1463"/>
      <c r="AA50" s="1463"/>
      <c r="AB50" s="1463"/>
      <c r="AC50" s="1463"/>
      <c r="AD50" s="1463"/>
      <c r="AE50" s="1463"/>
      <c r="AF50" s="1463"/>
      <c r="AG50" s="1463"/>
      <c r="AH50" s="1463"/>
      <c r="AI50" s="1463"/>
      <c r="AJ50" s="1463"/>
      <c r="AK50" s="1463"/>
      <c r="AL50" s="1463"/>
      <c r="AM50" s="1463"/>
      <c r="AN50" s="1463"/>
      <c r="AO50" s="1463"/>
      <c r="AP50" s="1463"/>
      <c r="AQ50" s="1463"/>
      <c r="AR50" s="1463"/>
      <c r="AS50" s="1463"/>
      <c r="AT50" s="1463"/>
      <c r="AU50" s="1463"/>
      <c r="AV50" s="1463"/>
      <c r="AW50" s="1463"/>
      <c r="AX50" s="1463"/>
      <c r="AY50" s="1463"/>
      <c r="AZ50" s="1463"/>
      <c r="BA50" s="1463"/>
      <c r="BB50" s="1463"/>
      <c r="BC50" s="1463"/>
      <c r="BD50" s="1463"/>
      <c r="BE50" s="1463"/>
      <c r="BF50" s="1463"/>
      <c r="BG50" s="1463"/>
      <c r="BH50" s="1463"/>
      <c r="BI50" s="1463"/>
      <c r="BJ50" s="1463"/>
      <c r="BL50" s="1493"/>
      <c r="BM50" s="523"/>
      <c r="BN50" s="532"/>
      <c r="BO50" s="532"/>
      <c r="BP50" s="532"/>
      <c r="BQ50" s="532"/>
      <c r="BR50" s="532"/>
      <c r="BS50" s="532"/>
      <c r="BT50" s="532"/>
      <c r="BU50" s="532"/>
      <c r="BV50" s="532"/>
      <c r="BW50" s="532"/>
      <c r="BX50" s="532"/>
      <c r="BY50" s="532"/>
    </row>
    <row r="51" spans="1:77" ht="19.5" customHeight="1">
      <c r="A51" s="1465"/>
      <c r="B51" s="1456"/>
      <c r="C51" s="1456"/>
      <c r="D51" s="1456"/>
      <c r="E51" s="1456"/>
      <c r="F51" s="1456"/>
      <c r="G51" s="534"/>
      <c r="H51" s="534"/>
      <c r="I51" s="534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1463"/>
      <c r="AJ51" s="1463"/>
      <c r="AK51" s="1463"/>
      <c r="AL51" s="1463"/>
      <c r="AM51" s="1463"/>
      <c r="AN51" s="1463"/>
      <c r="AO51" s="1463"/>
      <c r="AP51" s="1463"/>
      <c r="AQ51" s="1463"/>
      <c r="AR51" s="1463"/>
      <c r="AS51" s="1463"/>
      <c r="AT51" s="1463"/>
      <c r="AU51" s="1463"/>
      <c r="AV51" s="1463"/>
      <c r="AW51" s="1463"/>
      <c r="AX51" s="1463"/>
      <c r="AY51" s="1463"/>
      <c r="AZ51" s="1463"/>
      <c r="BA51" s="1463"/>
      <c r="BB51" s="1463"/>
      <c r="BC51" s="1463"/>
      <c r="BD51" s="1463"/>
      <c r="BE51" s="1463"/>
      <c r="BF51" s="1463"/>
      <c r="BG51" s="1463"/>
      <c r="BH51" s="1463"/>
      <c r="BI51" s="1463"/>
      <c r="BJ51" s="1463"/>
      <c r="BL51" s="1493"/>
      <c r="BM51" s="492"/>
      <c r="BN51" s="492"/>
      <c r="BO51" s="492"/>
      <c r="BP51" s="492"/>
      <c r="BQ51" s="492"/>
      <c r="BR51" s="492"/>
      <c r="BS51" s="492"/>
      <c r="BT51" s="492"/>
      <c r="BU51" s="492"/>
      <c r="BV51" s="492"/>
      <c r="BW51" s="492"/>
      <c r="BX51" s="492"/>
      <c r="BY51" s="492"/>
    </row>
    <row r="52" spans="1:77" ht="30" customHeight="1" thickBot="1">
      <c r="A52" s="1465"/>
      <c r="B52" s="1461" t="str">
        <f>+IF('INGRESO DE DATOS'!Y126&gt;0,"Articulo 14:","  ")</f>
        <v>  </v>
      </c>
      <c r="C52" s="1461"/>
      <c r="D52" s="1461"/>
      <c r="E52" s="1461"/>
      <c r="F52" s="1461"/>
      <c r="G52" s="1522" t="str">
        <f>+IF('INGRESO DE DATOS'!Y126&gt;0,('INGRESO DE DATOS'!#REF!),"  ")</f>
        <v>  </v>
      </c>
      <c r="H52" s="1522"/>
      <c r="I52" s="1522"/>
      <c r="J52" s="1522"/>
      <c r="K52" s="1522"/>
      <c r="L52" s="1522"/>
      <c r="M52" s="1522"/>
      <c r="N52" s="1522"/>
      <c r="O52" s="1522"/>
      <c r="P52" s="1522"/>
      <c r="Q52" s="1522"/>
      <c r="R52" s="1522"/>
      <c r="S52" s="1522"/>
      <c r="T52" s="1522"/>
      <c r="U52" s="1522"/>
      <c r="V52" s="1522"/>
      <c r="W52" s="1522"/>
      <c r="X52" s="1522"/>
      <c r="Y52" s="1522"/>
      <c r="Z52" s="1522"/>
      <c r="AA52" s="1522"/>
      <c r="AB52" s="1522"/>
      <c r="AC52" s="1522"/>
      <c r="AD52" s="1522"/>
      <c r="AE52" s="1522"/>
      <c r="AF52" s="1522"/>
      <c r="AG52" s="1522"/>
      <c r="AH52" s="1522"/>
      <c r="AI52" s="1522"/>
      <c r="AJ52" s="1522"/>
      <c r="AK52" s="1522"/>
      <c r="AL52" s="1522"/>
      <c r="AM52" s="1522"/>
      <c r="AN52" s="1522"/>
      <c r="AO52" s="1522"/>
      <c r="AP52" s="1522"/>
      <c r="AQ52" s="1522"/>
      <c r="AR52" s="1522"/>
      <c r="AS52" s="1522"/>
      <c r="AT52" s="1522"/>
      <c r="AU52" s="1522"/>
      <c r="AV52" s="1522"/>
      <c r="AW52" s="1522"/>
      <c r="AX52" s="1522"/>
      <c r="AY52" s="1522"/>
      <c r="AZ52" s="1522"/>
      <c r="BA52" s="1522"/>
      <c r="BB52" s="1522"/>
      <c r="BC52" s="1522"/>
      <c r="BD52" s="1522"/>
      <c r="BE52" s="1522"/>
      <c r="BF52" s="1522"/>
      <c r="BG52" s="1522"/>
      <c r="BH52" s="1522"/>
      <c r="BI52" s="1522"/>
      <c r="BJ52" s="1522"/>
      <c r="BL52" s="1493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</row>
    <row r="53" spans="1:72" ht="19.5" customHeight="1">
      <c r="A53" s="1465"/>
      <c r="B53" s="1518" t="s">
        <v>555</v>
      </c>
      <c r="C53" s="1519"/>
      <c r="D53" s="1519"/>
      <c r="E53" s="1519"/>
      <c r="F53" s="1519"/>
      <c r="G53" s="1519"/>
      <c r="H53" s="1519"/>
      <c r="I53" s="1519"/>
      <c r="J53" s="1519"/>
      <c r="K53" s="1519"/>
      <c r="L53" s="1519"/>
      <c r="M53" s="1519"/>
      <c r="N53" s="1519"/>
      <c r="O53" s="1519"/>
      <c r="P53" s="1519"/>
      <c r="Q53" s="1519"/>
      <c r="R53" s="1519"/>
      <c r="S53" s="1519"/>
      <c r="T53" s="1519"/>
      <c r="U53" s="1519"/>
      <c r="V53" s="1519"/>
      <c r="W53" s="1519"/>
      <c r="X53" s="1519"/>
      <c r="Y53" s="1519"/>
      <c r="Z53" s="1519"/>
      <c r="AA53" s="1519"/>
      <c r="AB53" s="1519"/>
      <c r="AC53" s="1519"/>
      <c r="AD53" s="1519"/>
      <c r="AE53" s="1519"/>
      <c r="AF53" s="1519"/>
      <c r="AG53" s="1519"/>
      <c r="AH53" s="1519"/>
      <c r="AI53" s="1519"/>
      <c r="AJ53" s="1520"/>
      <c r="AK53" s="1505"/>
      <c r="AL53" s="1466" t="s">
        <v>50</v>
      </c>
      <c r="AM53" s="1467"/>
      <c r="AN53" s="1467"/>
      <c r="AO53" s="1467"/>
      <c r="AP53" s="1468"/>
      <c r="AQ53" s="1466"/>
      <c r="AR53" s="1467"/>
      <c r="AS53" s="1467"/>
      <c r="AT53" s="1467"/>
      <c r="AU53" s="1467"/>
      <c r="AV53" s="1467"/>
      <c r="AW53" s="1467"/>
      <c r="AX53" s="1467"/>
      <c r="AY53" s="1467"/>
      <c r="AZ53" s="1467"/>
      <c r="BA53" s="1467"/>
      <c r="BB53" s="1467"/>
      <c r="BC53" s="1467"/>
      <c r="BD53" s="1467"/>
      <c r="BE53" s="1467"/>
      <c r="BF53" s="1467"/>
      <c r="BG53" s="1467"/>
      <c r="BH53" s="1467"/>
      <c r="BI53" s="1468"/>
      <c r="BJ53" s="1505"/>
      <c r="BK53" s="1505"/>
      <c r="BL53" s="1493"/>
      <c r="BQ53" s="492"/>
      <c r="BR53" s="535"/>
      <c r="BS53" s="535"/>
      <c r="BT53" s="535"/>
    </row>
    <row r="54" spans="1:64" ht="19.5" customHeight="1">
      <c r="A54" s="1465"/>
      <c r="B54" s="1484" t="str">
        <f>'INGRESO DE DATOS'!$G$52</f>
        <v>#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5"/>
      <c r="AA54" s="1485"/>
      <c r="AB54" s="1485"/>
      <c r="AC54" s="1485"/>
      <c r="AD54" s="1485"/>
      <c r="AE54" s="1485"/>
      <c r="AF54" s="1485"/>
      <c r="AG54" s="1485"/>
      <c r="AH54" s="1485"/>
      <c r="AI54" s="1485"/>
      <c r="AJ54" s="1486"/>
      <c r="AK54" s="1505"/>
      <c r="AL54" s="1469"/>
      <c r="AM54" s="1470"/>
      <c r="AN54" s="1470"/>
      <c r="AO54" s="1470"/>
      <c r="AP54" s="1471"/>
      <c r="AQ54" s="1469"/>
      <c r="AR54" s="1470"/>
      <c r="AS54" s="1470"/>
      <c r="AT54" s="1470"/>
      <c r="AU54" s="1470"/>
      <c r="AV54" s="1470"/>
      <c r="AW54" s="1470"/>
      <c r="AX54" s="1470"/>
      <c r="AY54" s="1470"/>
      <c r="AZ54" s="1470"/>
      <c r="BA54" s="1470"/>
      <c r="BB54" s="1470"/>
      <c r="BC54" s="1470"/>
      <c r="BD54" s="1470"/>
      <c r="BE54" s="1470"/>
      <c r="BF54" s="1470"/>
      <c r="BG54" s="1470"/>
      <c r="BH54" s="1470"/>
      <c r="BI54" s="1471"/>
      <c r="BJ54" s="1505"/>
      <c r="BK54" s="1505"/>
      <c r="BL54" s="1493"/>
    </row>
    <row r="55" spans="1:64" ht="19.5" customHeight="1" thickBot="1">
      <c r="A55" s="1465"/>
      <c r="B55" s="1484"/>
      <c r="C55" s="1485"/>
      <c r="D55" s="1485"/>
      <c r="E55" s="1485"/>
      <c r="F55" s="1485"/>
      <c r="G55" s="1485"/>
      <c r="H55" s="1485"/>
      <c r="I55" s="1485"/>
      <c r="J55" s="1485"/>
      <c r="K55" s="1485"/>
      <c r="L55" s="1485"/>
      <c r="M55" s="1485"/>
      <c r="N55" s="1485"/>
      <c r="O55" s="1485"/>
      <c r="P55" s="1485"/>
      <c r="Q55" s="1485"/>
      <c r="R55" s="1485"/>
      <c r="S55" s="1485"/>
      <c r="T55" s="1485"/>
      <c r="U55" s="1485"/>
      <c r="V55" s="1485"/>
      <c r="W55" s="1485"/>
      <c r="X55" s="1485"/>
      <c r="Y55" s="1485"/>
      <c r="Z55" s="1485"/>
      <c r="AA55" s="1485"/>
      <c r="AB55" s="1485"/>
      <c r="AC55" s="1485"/>
      <c r="AD55" s="1485"/>
      <c r="AE55" s="1485"/>
      <c r="AF55" s="1485"/>
      <c r="AG55" s="1485"/>
      <c r="AH55" s="1485"/>
      <c r="AI55" s="1485"/>
      <c r="AJ55" s="1486"/>
      <c r="AK55" s="1505"/>
      <c r="AL55" s="1472"/>
      <c r="AM55" s="1473"/>
      <c r="AN55" s="1473"/>
      <c r="AO55" s="1473"/>
      <c r="AP55" s="1474"/>
      <c r="AQ55" s="1472"/>
      <c r="AR55" s="1473"/>
      <c r="AS55" s="1473"/>
      <c r="AT55" s="1473"/>
      <c r="AU55" s="1473"/>
      <c r="AV55" s="1473"/>
      <c r="AW55" s="1473"/>
      <c r="AX55" s="1473"/>
      <c r="AY55" s="1473"/>
      <c r="AZ55" s="1473"/>
      <c r="BA55" s="1473"/>
      <c r="BB55" s="1473"/>
      <c r="BC55" s="1473"/>
      <c r="BD55" s="1473"/>
      <c r="BE55" s="1473"/>
      <c r="BF55" s="1473"/>
      <c r="BG55" s="1473"/>
      <c r="BH55" s="1473"/>
      <c r="BI55" s="1474"/>
      <c r="BJ55" s="1505"/>
      <c r="BK55" s="1505"/>
      <c r="BL55" s="1493"/>
    </row>
    <row r="56" spans="1:64" ht="19.5" customHeight="1" thickBot="1">
      <c r="A56" s="1465"/>
      <c r="B56" s="1487"/>
      <c r="C56" s="1488"/>
      <c r="D56" s="1488"/>
      <c r="E56" s="1488"/>
      <c r="F56" s="1488"/>
      <c r="G56" s="1488"/>
      <c r="H56" s="1488"/>
      <c r="I56" s="1488"/>
      <c r="J56" s="1488"/>
      <c r="K56" s="1488"/>
      <c r="L56" s="1488"/>
      <c r="M56" s="1488"/>
      <c r="N56" s="1488"/>
      <c r="O56" s="1488"/>
      <c r="P56" s="1488"/>
      <c r="Q56" s="1488"/>
      <c r="R56" s="1488"/>
      <c r="S56" s="1488"/>
      <c r="T56" s="1488"/>
      <c r="U56" s="1488"/>
      <c r="V56" s="1488"/>
      <c r="W56" s="1488"/>
      <c r="X56" s="1488"/>
      <c r="Y56" s="1488"/>
      <c r="Z56" s="1488"/>
      <c r="AA56" s="1488"/>
      <c r="AB56" s="1488"/>
      <c r="AC56" s="1488"/>
      <c r="AD56" s="1488"/>
      <c r="AE56" s="1488"/>
      <c r="AF56" s="1488"/>
      <c r="AG56" s="1488"/>
      <c r="AH56" s="1488"/>
      <c r="AI56" s="1488"/>
      <c r="AJ56" s="1489"/>
      <c r="AK56" s="1505"/>
      <c r="AL56" s="1513"/>
      <c r="AM56" s="1513"/>
      <c r="AN56" s="1513"/>
      <c r="AO56" s="1513"/>
      <c r="AP56" s="1513"/>
      <c r="AQ56" s="1513"/>
      <c r="AR56" s="1513"/>
      <c r="AS56" s="1513"/>
      <c r="AT56" s="1513"/>
      <c r="AU56" s="1513"/>
      <c r="AV56" s="1513"/>
      <c r="AW56" s="1513"/>
      <c r="AX56" s="1513"/>
      <c r="AY56" s="1513"/>
      <c r="AZ56" s="1513"/>
      <c r="BA56" s="1513"/>
      <c r="BB56" s="1513"/>
      <c r="BC56" s="1513"/>
      <c r="BD56" s="1513"/>
      <c r="BE56" s="1513"/>
      <c r="BF56" s="1513"/>
      <c r="BG56" s="1513"/>
      <c r="BH56" s="1513"/>
      <c r="BI56" s="1513"/>
      <c r="BJ56" s="1505"/>
      <c r="BK56" s="1505"/>
      <c r="BL56" s="1493"/>
    </row>
    <row r="57" spans="1:78" ht="19.5" customHeight="1">
      <c r="A57" s="1465"/>
      <c r="B57" s="1514"/>
      <c r="C57" s="1514"/>
      <c r="D57" s="1514"/>
      <c r="E57" s="1514"/>
      <c r="F57" s="1514"/>
      <c r="G57" s="1514"/>
      <c r="H57" s="1514"/>
      <c r="I57" s="1514"/>
      <c r="J57" s="1514"/>
      <c r="K57" s="1514"/>
      <c r="L57" s="1514"/>
      <c r="M57" s="1514"/>
      <c r="N57" s="1514"/>
      <c r="O57" s="1514"/>
      <c r="P57" s="1514"/>
      <c r="Q57" s="1514"/>
      <c r="R57" s="1514"/>
      <c r="S57" s="1514"/>
      <c r="T57" s="1514"/>
      <c r="U57" s="1514"/>
      <c r="V57" s="1514"/>
      <c r="W57" s="1514"/>
      <c r="X57" s="1514"/>
      <c r="Y57" s="1514"/>
      <c r="Z57" s="1514"/>
      <c r="AA57" s="1514"/>
      <c r="AB57" s="1514"/>
      <c r="AC57" s="1514"/>
      <c r="AD57" s="1514"/>
      <c r="AE57" s="1514"/>
      <c r="AF57" s="1514"/>
      <c r="AG57" s="1514"/>
      <c r="AH57" s="1514"/>
      <c r="AI57" s="1514"/>
      <c r="AJ57" s="1514"/>
      <c r="AK57" s="1505"/>
      <c r="AL57" s="1475"/>
      <c r="AM57" s="1476"/>
      <c r="AN57" s="1476"/>
      <c r="AO57" s="1476"/>
      <c r="AP57" s="1476"/>
      <c r="AQ57" s="1476"/>
      <c r="AR57" s="1476"/>
      <c r="AS57" s="1476"/>
      <c r="AT57" s="1476"/>
      <c r="AU57" s="1476"/>
      <c r="AV57" s="1476"/>
      <c r="AW57" s="1476"/>
      <c r="AX57" s="1476"/>
      <c r="AY57" s="1476"/>
      <c r="AZ57" s="1476"/>
      <c r="BA57" s="1476"/>
      <c r="BB57" s="1476"/>
      <c r="BC57" s="1476"/>
      <c r="BD57" s="1476"/>
      <c r="BE57" s="1476"/>
      <c r="BF57" s="1476"/>
      <c r="BG57" s="1476"/>
      <c r="BH57" s="1476"/>
      <c r="BI57" s="1477"/>
      <c r="BJ57" s="1505"/>
      <c r="BK57" s="1505"/>
      <c r="BL57" s="1493"/>
      <c r="BM57" s="492"/>
      <c r="BO57" s="492"/>
      <c r="BT57" s="535"/>
      <c r="BZ57" s="523"/>
    </row>
    <row r="58" spans="1:64" ht="6" customHeight="1">
      <c r="A58" s="1465"/>
      <c r="B58" s="1485"/>
      <c r="C58" s="1485"/>
      <c r="D58" s="1485"/>
      <c r="E58" s="1485"/>
      <c r="F58" s="1485"/>
      <c r="G58" s="1485"/>
      <c r="H58" s="1485"/>
      <c r="I58" s="1485"/>
      <c r="J58" s="1485"/>
      <c r="K58" s="1485"/>
      <c r="L58" s="1485"/>
      <c r="M58" s="1485"/>
      <c r="N58" s="1485"/>
      <c r="O58" s="1485"/>
      <c r="P58" s="1485"/>
      <c r="Q58" s="1485"/>
      <c r="R58" s="1485"/>
      <c r="S58" s="1485"/>
      <c r="T58" s="1485"/>
      <c r="U58" s="1485"/>
      <c r="V58" s="1485"/>
      <c r="W58" s="1485"/>
      <c r="X58" s="1485"/>
      <c r="Y58" s="1485"/>
      <c r="Z58" s="1485"/>
      <c r="AA58" s="1485"/>
      <c r="AB58" s="1485"/>
      <c r="AC58" s="1485"/>
      <c r="AD58" s="1485"/>
      <c r="AE58" s="1485"/>
      <c r="AF58" s="1485"/>
      <c r="AG58" s="1485"/>
      <c r="AH58" s="1485"/>
      <c r="AI58" s="1485"/>
      <c r="AJ58" s="1485"/>
      <c r="AK58" s="1505"/>
      <c r="AL58" s="1478"/>
      <c r="AM58" s="1479"/>
      <c r="AN58" s="1479"/>
      <c r="AO58" s="1479"/>
      <c r="AP58" s="1479"/>
      <c r="AQ58" s="1479"/>
      <c r="AR58" s="1479"/>
      <c r="AS58" s="1479"/>
      <c r="AT58" s="1479"/>
      <c r="AU58" s="1479"/>
      <c r="AV58" s="1479"/>
      <c r="AW58" s="1479"/>
      <c r="AX58" s="1479"/>
      <c r="AY58" s="1479"/>
      <c r="AZ58" s="1479"/>
      <c r="BA58" s="1479"/>
      <c r="BB58" s="1479"/>
      <c r="BC58" s="1479"/>
      <c r="BD58" s="1479"/>
      <c r="BE58" s="1479"/>
      <c r="BF58" s="1479"/>
      <c r="BG58" s="1479"/>
      <c r="BH58" s="1479"/>
      <c r="BI58" s="1480"/>
      <c r="BJ58" s="1505"/>
      <c r="BK58" s="1505"/>
      <c r="BL58" s="1493"/>
    </row>
    <row r="59" spans="1:64" s="536" customFormat="1" ht="16.5" customHeight="1">
      <c r="A59" s="1465"/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1515"/>
      <c r="O59" s="1515"/>
      <c r="P59" s="1515"/>
      <c r="Q59" s="1515"/>
      <c r="R59" s="1515"/>
      <c r="S59" s="1515"/>
      <c r="T59" s="1515"/>
      <c r="U59" s="1515"/>
      <c r="V59" s="1515"/>
      <c r="W59" s="537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37"/>
      <c r="AJ59" s="537"/>
      <c r="AK59" s="1505"/>
      <c r="AL59" s="1478"/>
      <c r="AM59" s="1479"/>
      <c r="AN59" s="1479"/>
      <c r="AO59" s="1479"/>
      <c r="AP59" s="1479"/>
      <c r="AQ59" s="1479"/>
      <c r="AR59" s="1479"/>
      <c r="AS59" s="1479"/>
      <c r="AT59" s="1479"/>
      <c r="AU59" s="1479"/>
      <c r="AV59" s="1479"/>
      <c r="AW59" s="1479"/>
      <c r="AX59" s="1479"/>
      <c r="AY59" s="1479"/>
      <c r="AZ59" s="1479"/>
      <c r="BA59" s="1479"/>
      <c r="BB59" s="1479"/>
      <c r="BC59" s="1479"/>
      <c r="BD59" s="1479"/>
      <c r="BE59" s="1479"/>
      <c r="BF59" s="1479"/>
      <c r="BG59" s="1479"/>
      <c r="BH59" s="1479"/>
      <c r="BI59" s="1480"/>
      <c r="BJ59" s="1505"/>
      <c r="BK59" s="1505"/>
      <c r="BL59" s="1493"/>
    </row>
    <row r="60" spans="1:64" ht="22.5" customHeight="1">
      <c r="A60" s="1465"/>
      <c r="N60" s="1515"/>
      <c r="O60" s="1515"/>
      <c r="P60" s="1515"/>
      <c r="Q60" s="1515"/>
      <c r="R60" s="1515"/>
      <c r="S60" s="1515"/>
      <c r="T60" s="1515"/>
      <c r="U60" s="1515"/>
      <c r="V60" s="1515"/>
      <c r="AK60" s="1505"/>
      <c r="AL60" s="1478"/>
      <c r="AM60" s="1479"/>
      <c r="AN60" s="1479"/>
      <c r="AO60" s="1479"/>
      <c r="AP60" s="1479"/>
      <c r="AQ60" s="1479"/>
      <c r="AR60" s="1479"/>
      <c r="AS60" s="1479"/>
      <c r="AT60" s="1479"/>
      <c r="AU60" s="1479"/>
      <c r="AV60" s="1479"/>
      <c r="AW60" s="1479"/>
      <c r="AX60" s="1479"/>
      <c r="AY60" s="1479"/>
      <c r="AZ60" s="1479"/>
      <c r="BA60" s="1479"/>
      <c r="BB60" s="1479"/>
      <c r="BC60" s="1479"/>
      <c r="BD60" s="1479"/>
      <c r="BE60" s="1479"/>
      <c r="BF60" s="1479"/>
      <c r="BG60" s="1479"/>
      <c r="BH60" s="1479"/>
      <c r="BI60" s="1480"/>
      <c r="BJ60" s="1505"/>
      <c r="BK60" s="1505"/>
      <c r="BL60" s="1493"/>
    </row>
    <row r="61" spans="1:78" ht="19.5" customHeight="1">
      <c r="A61" s="1465"/>
      <c r="B61" s="492" t="s">
        <v>25</v>
      </c>
      <c r="N61" s="1515"/>
      <c r="O61" s="1515"/>
      <c r="P61" s="1515"/>
      <c r="Q61" s="1515"/>
      <c r="R61" s="1515"/>
      <c r="S61" s="1515"/>
      <c r="T61" s="1515"/>
      <c r="U61" s="1515"/>
      <c r="V61" s="1515"/>
      <c r="W61" s="492" t="s">
        <v>24</v>
      </c>
      <c r="X61" s="493"/>
      <c r="Y61" s="535"/>
      <c r="AJ61" s="535"/>
      <c r="AK61" s="1505"/>
      <c r="AL61" s="1478"/>
      <c r="AM61" s="1479"/>
      <c r="AN61" s="1479"/>
      <c r="AO61" s="1479"/>
      <c r="AP61" s="1479"/>
      <c r="AQ61" s="1479"/>
      <c r="AR61" s="1479"/>
      <c r="AS61" s="1479"/>
      <c r="AT61" s="1479"/>
      <c r="AU61" s="1479"/>
      <c r="AV61" s="1479"/>
      <c r="AW61" s="1479"/>
      <c r="AX61" s="1479"/>
      <c r="AY61" s="1479"/>
      <c r="AZ61" s="1479"/>
      <c r="BA61" s="1479"/>
      <c r="BB61" s="1479"/>
      <c r="BC61" s="1479"/>
      <c r="BD61" s="1479"/>
      <c r="BE61" s="1479"/>
      <c r="BF61" s="1479"/>
      <c r="BG61" s="1479"/>
      <c r="BH61" s="1479"/>
      <c r="BI61" s="1480"/>
      <c r="BJ61" s="1505"/>
      <c r="BK61" s="1505"/>
      <c r="BL61" s="1493"/>
      <c r="BN61" s="492"/>
      <c r="BO61" s="492"/>
      <c r="BS61" s="535"/>
      <c r="BT61" s="523"/>
      <c r="BZ61" s="523"/>
    </row>
    <row r="62" spans="1:78" s="538" customFormat="1" ht="19.5" customHeight="1">
      <c r="A62" s="1465"/>
      <c r="B62" s="526" t="s">
        <v>8</v>
      </c>
      <c r="C62" s="526"/>
      <c r="N62" s="1517"/>
      <c r="O62" s="1517"/>
      <c r="P62" s="1517"/>
      <c r="Q62" s="1517"/>
      <c r="R62" s="1517"/>
      <c r="S62" s="1517"/>
      <c r="T62" s="1517"/>
      <c r="U62" s="1517"/>
      <c r="V62" s="1517"/>
      <c r="W62" s="526" t="s">
        <v>9</v>
      </c>
      <c r="X62" s="526"/>
      <c r="Y62" s="526"/>
      <c r="AJ62" s="539"/>
      <c r="AK62" s="1505"/>
      <c r="AL62" s="1478"/>
      <c r="AM62" s="1479"/>
      <c r="AN62" s="1479"/>
      <c r="AO62" s="1479"/>
      <c r="AP62" s="1479"/>
      <c r="AQ62" s="1479"/>
      <c r="AR62" s="1479"/>
      <c r="AS62" s="1479"/>
      <c r="AT62" s="1479"/>
      <c r="AU62" s="1479"/>
      <c r="AV62" s="1479"/>
      <c r="AW62" s="1479"/>
      <c r="AX62" s="1479"/>
      <c r="AY62" s="1479"/>
      <c r="AZ62" s="1479"/>
      <c r="BA62" s="1479"/>
      <c r="BB62" s="1479"/>
      <c r="BC62" s="1479"/>
      <c r="BD62" s="1479"/>
      <c r="BE62" s="1479"/>
      <c r="BF62" s="1479"/>
      <c r="BG62" s="1479"/>
      <c r="BH62" s="1479"/>
      <c r="BI62" s="1480"/>
      <c r="BJ62" s="1505"/>
      <c r="BK62" s="1505"/>
      <c r="BL62" s="1493"/>
      <c r="BS62" s="539"/>
      <c r="BT62" s="532"/>
      <c r="BZ62" s="532"/>
    </row>
    <row r="63" spans="1:78" s="538" customFormat="1" ht="19.5" customHeight="1">
      <c r="A63" s="1465"/>
      <c r="B63" s="540" t="str">
        <f>'INGRESO DE DATOS'!G6</f>
        <v>#</v>
      </c>
      <c r="C63" s="540"/>
      <c r="N63" s="1517"/>
      <c r="O63" s="1517"/>
      <c r="P63" s="1517"/>
      <c r="Q63" s="1517"/>
      <c r="R63" s="1517"/>
      <c r="S63" s="1517"/>
      <c r="T63" s="1517"/>
      <c r="U63" s="1517"/>
      <c r="V63" s="1517"/>
      <c r="W63" s="540" t="str">
        <f>'INGRESO DE DATOS'!$G$16</f>
        <v>#</v>
      </c>
      <c r="X63" s="540"/>
      <c r="Y63" s="540"/>
      <c r="AJ63" s="539"/>
      <c r="AK63" s="1505"/>
      <c r="AL63" s="1478"/>
      <c r="AM63" s="1479"/>
      <c r="AN63" s="1479"/>
      <c r="AO63" s="1479"/>
      <c r="AP63" s="1479"/>
      <c r="AQ63" s="1479"/>
      <c r="AR63" s="1479"/>
      <c r="AS63" s="1479"/>
      <c r="AT63" s="1479"/>
      <c r="AU63" s="1479"/>
      <c r="AV63" s="1479"/>
      <c r="AW63" s="1479"/>
      <c r="AX63" s="1479"/>
      <c r="AY63" s="1479"/>
      <c r="AZ63" s="1479"/>
      <c r="BA63" s="1479"/>
      <c r="BB63" s="1479"/>
      <c r="BC63" s="1479"/>
      <c r="BD63" s="1479"/>
      <c r="BE63" s="1479"/>
      <c r="BF63" s="1479"/>
      <c r="BG63" s="1479"/>
      <c r="BH63" s="1479"/>
      <c r="BI63" s="1480"/>
      <c r="BJ63" s="1505"/>
      <c r="BK63" s="1505"/>
      <c r="BL63" s="1493"/>
      <c r="BS63" s="539"/>
      <c r="BT63" s="532"/>
      <c r="BZ63" s="532"/>
    </row>
    <row r="64" spans="1:90" s="538" customFormat="1" ht="19.5" customHeight="1">
      <c r="A64" s="1465"/>
      <c r="B64" s="540" t="str">
        <f>'INGRESO DE DATOS'!$G$8</f>
        <v>#</v>
      </c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1517"/>
      <c r="O64" s="1517"/>
      <c r="P64" s="1517"/>
      <c r="Q64" s="1517"/>
      <c r="R64" s="1517"/>
      <c r="S64" s="1517"/>
      <c r="T64" s="1517"/>
      <c r="U64" s="1517"/>
      <c r="V64" s="1517"/>
      <c r="W64" s="540" t="str">
        <f>'INGRESO DE DATOS'!$G$21</f>
        <v>#</v>
      </c>
      <c r="X64" s="540"/>
      <c r="Y64" s="540"/>
      <c r="AJ64" s="539"/>
      <c r="AK64" s="1505"/>
      <c r="AL64" s="1478"/>
      <c r="AM64" s="1479"/>
      <c r="AN64" s="1479"/>
      <c r="AO64" s="1479"/>
      <c r="AP64" s="1479"/>
      <c r="AQ64" s="1479"/>
      <c r="AR64" s="1479"/>
      <c r="AS64" s="1479"/>
      <c r="AT64" s="1479"/>
      <c r="AU64" s="1479"/>
      <c r="AV64" s="1479"/>
      <c r="AW64" s="1479"/>
      <c r="AX64" s="1479"/>
      <c r="AY64" s="1479"/>
      <c r="AZ64" s="1479"/>
      <c r="BA64" s="1479"/>
      <c r="BB64" s="1479"/>
      <c r="BC64" s="1479"/>
      <c r="BD64" s="1479"/>
      <c r="BE64" s="1479"/>
      <c r="BF64" s="1479"/>
      <c r="BG64" s="1479"/>
      <c r="BH64" s="1479"/>
      <c r="BI64" s="1480"/>
      <c r="BJ64" s="1505"/>
      <c r="BK64" s="1505"/>
      <c r="BL64" s="1493"/>
      <c r="BS64" s="539"/>
      <c r="BT64" s="532"/>
      <c r="BZ64" s="532"/>
      <c r="CE64" s="539"/>
      <c r="CF64" s="539"/>
      <c r="CG64" s="539"/>
      <c r="CH64" s="539"/>
      <c r="CI64" s="539"/>
      <c r="CJ64" s="539"/>
      <c r="CK64" s="539"/>
      <c r="CL64" s="539"/>
    </row>
    <row r="65" spans="1:90" s="538" customFormat="1" ht="19.5" customHeight="1">
      <c r="A65" s="1465"/>
      <c r="B65" s="540" t="str">
        <f>'INGRESO DE DATOS'!$G$9</f>
        <v>#</v>
      </c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1517"/>
      <c r="O65" s="1517"/>
      <c r="P65" s="1517"/>
      <c r="Q65" s="1517"/>
      <c r="R65" s="1517"/>
      <c r="S65" s="1517"/>
      <c r="T65" s="1517"/>
      <c r="U65" s="1517"/>
      <c r="V65" s="1517"/>
      <c r="W65" s="540" t="str">
        <f>'INGRESO DE DATOS'!$G$19</f>
        <v>#</v>
      </c>
      <c r="X65" s="540"/>
      <c r="Y65" s="540"/>
      <c r="AJ65" s="539"/>
      <c r="AK65" s="1505"/>
      <c r="AL65" s="1478"/>
      <c r="AM65" s="1479"/>
      <c r="AN65" s="1479"/>
      <c r="AO65" s="1479"/>
      <c r="AP65" s="1479"/>
      <c r="AQ65" s="1479"/>
      <c r="AR65" s="1479"/>
      <c r="AS65" s="1479"/>
      <c r="AT65" s="1479"/>
      <c r="AU65" s="1479"/>
      <c r="AV65" s="1479"/>
      <c r="AW65" s="1479"/>
      <c r="AX65" s="1479"/>
      <c r="AY65" s="1479"/>
      <c r="AZ65" s="1479"/>
      <c r="BA65" s="1479"/>
      <c r="BB65" s="1479"/>
      <c r="BC65" s="1479"/>
      <c r="BD65" s="1479"/>
      <c r="BE65" s="1479"/>
      <c r="BF65" s="1479"/>
      <c r="BG65" s="1479"/>
      <c r="BH65" s="1479"/>
      <c r="BI65" s="1480"/>
      <c r="BJ65" s="1505"/>
      <c r="BK65" s="1505"/>
      <c r="BL65" s="1493"/>
      <c r="BN65" s="540"/>
      <c r="BO65" s="540"/>
      <c r="BP65" s="532"/>
      <c r="BQ65" s="532"/>
      <c r="BR65" s="532"/>
      <c r="BS65" s="532"/>
      <c r="BT65" s="532"/>
      <c r="BZ65" s="532"/>
      <c r="CE65" s="539"/>
      <c r="CF65" s="539"/>
      <c r="CG65" s="539"/>
      <c r="CH65" s="539"/>
      <c r="CI65" s="539"/>
      <c r="CJ65" s="539"/>
      <c r="CK65" s="539"/>
      <c r="CL65" s="539"/>
    </row>
    <row r="66" spans="1:90" s="538" customFormat="1" ht="19.5" customHeight="1">
      <c r="A66" s="1465"/>
      <c r="B66" s="1533" t="str">
        <f>'INGRESO DE DATOS'!G7</f>
        <v>#</v>
      </c>
      <c r="C66" s="1533"/>
      <c r="D66" s="1533"/>
      <c r="E66" s="1533"/>
      <c r="F66" s="1533"/>
      <c r="G66" s="1533"/>
      <c r="H66" s="1533"/>
      <c r="I66" s="1533"/>
      <c r="N66" s="1517"/>
      <c r="O66" s="1517"/>
      <c r="P66" s="1517"/>
      <c r="Q66" s="1517"/>
      <c r="R66" s="1517"/>
      <c r="S66" s="1517"/>
      <c r="T66" s="1517"/>
      <c r="U66" s="1517"/>
      <c r="V66" s="1517"/>
      <c r="W66" s="540" t="str">
        <f>'INGRESO DE DATOS'!$G$18</f>
        <v>#</v>
      </c>
      <c r="AJ66" s="539"/>
      <c r="AK66" s="1505"/>
      <c r="AL66" s="1478"/>
      <c r="AM66" s="1479"/>
      <c r="AN66" s="1479"/>
      <c r="AO66" s="1479"/>
      <c r="AP66" s="1479"/>
      <c r="AQ66" s="1479"/>
      <c r="AR66" s="1479"/>
      <c r="AS66" s="1479"/>
      <c r="AT66" s="1479"/>
      <c r="AU66" s="1479"/>
      <c r="AV66" s="1479"/>
      <c r="AW66" s="1479"/>
      <c r="AX66" s="1479"/>
      <c r="AY66" s="1479"/>
      <c r="AZ66" s="1479"/>
      <c r="BA66" s="1479"/>
      <c r="BB66" s="1479"/>
      <c r="BC66" s="1479"/>
      <c r="BD66" s="1479"/>
      <c r="BE66" s="1479"/>
      <c r="BF66" s="1479"/>
      <c r="BG66" s="1479"/>
      <c r="BH66" s="1479"/>
      <c r="BI66" s="1480"/>
      <c r="BJ66" s="1505"/>
      <c r="BK66" s="1505"/>
      <c r="BL66" s="1493"/>
      <c r="BM66" s="538" t="s">
        <v>6</v>
      </c>
      <c r="BN66" s="540"/>
      <c r="BO66" s="540"/>
      <c r="BP66" s="532"/>
      <c r="BQ66" s="532"/>
      <c r="BR66" s="532"/>
      <c r="BS66" s="532"/>
      <c r="BT66" s="532"/>
      <c r="BU66" s="532"/>
      <c r="BV66" s="532"/>
      <c r="BW66" s="532"/>
      <c r="BX66" s="532"/>
      <c r="BY66" s="532"/>
      <c r="BZ66" s="532"/>
      <c r="CE66" s="539"/>
      <c r="CF66" s="539"/>
      <c r="CG66" s="539"/>
      <c r="CH66" s="539"/>
      <c r="CI66" s="539"/>
      <c r="CJ66" s="539"/>
      <c r="CK66" s="539"/>
      <c r="CL66" s="539"/>
    </row>
    <row r="67" spans="1:90" s="538" customFormat="1" ht="19.5" customHeight="1">
      <c r="A67" s="1465"/>
      <c r="B67" s="541"/>
      <c r="C67" s="541"/>
      <c r="K67" s="1516"/>
      <c r="L67" s="1516"/>
      <c r="N67" s="596"/>
      <c r="O67" s="596"/>
      <c r="P67" s="596"/>
      <c r="Q67" s="596"/>
      <c r="R67" s="596"/>
      <c r="S67" s="596"/>
      <c r="T67" s="596"/>
      <c r="U67" s="596"/>
      <c r="V67" s="596"/>
      <c r="W67" s="540" t="str">
        <f>'INGRESO DE DATOS'!$G$17</f>
        <v>#</v>
      </c>
      <c r="X67" s="596"/>
      <c r="AJ67" s="539"/>
      <c r="AK67" s="1505"/>
      <c r="AL67" s="1478"/>
      <c r="AM67" s="1479"/>
      <c r="AN67" s="1479"/>
      <c r="AO67" s="1479"/>
      <c r="AP67" s="1479"/>
      <c r="AQ67" s="1479"/>
      <c r="AR67" s="1479"/>
      <c r="AS67" s="1479"/>
      <c r="AT67" s="1479"/>
      <c r="AU67" s="1479"/>
      <c r="AV67" s="1479"/>
      <c r="AW67" s="1479"/>
      <c r="AX67" s="1479"/>
      <c r="AY67" s="1479"/>
      <c r="AZ67" s="1479"/>
      <c r="BA67" s="1479"/>
      <c r="BB67" s="1479"/>
      <c r="BC67" s="1479"/>
      <c r="BD67" s="1479"/>
      <c r="BE67" s="1479"/>
      <c r="BF67" s="1479"/>
      <c r="BG67" s="1479"/>
      <c r="BH67" s="1479"/>
      <c r="BI67" s="1480"/>
      <c r="BJ67" s="1505"/>
      <c r="BK67" s="1505"/>
      <c r="BL67" s="1493"/>
      <c r="BZ67" s="532"/>
      <c r="CE67" s="539"/>
      <c r="CF67" s="539"/>
      <c r="CG67" s="539"/>
      <c r="CH67" s="539"/>
      <c r="CI67" s="539"/>
      <c r="CJ67" s="539"/>
      <c r="CK67" s="539"/>
      <c r="CL67" s="539"/>
    </row>
    <row r="68" spans="1:90" ht="19.5" customHeight="1" thickBot="1">
      <c r="A68" s="1465"/>
      <c r="AJ68" s="535"/>
      <c r="AK68" s="535"/>
      <c r="AL68" s="1481"/>
      <c r="AM68" s="1482"/>
      <c r="AN68" s="1482"/>
      <c r="AO68" s="1482"/>
      <c r="AP68" s="1482"/>
      <c r="AQ68" s="1482"/>
      <c r="AR68" s="1482"/>
      <c r="AS68" s="1482"/>
      <c r="AT68" s="1482"/>
      <c r="AU68" s="1482"/>
      <c r="AV68" s="1482"/>
      <c r="AW68" s="1482"/>
      <c r="AX68" s="1482"/>
      <c r="AY68" s="1482"/>
      <c r="AZ68" s="1482"/>
      <c r="BA68" s="1482"/>
      <c r="BB68" s="1482"/>
      <c r="BC68" s="1482"/>
      <c r="BD68" s="1482"/>
      <c r="BE68" s="1482"/>
      <c r="BF68" s="1482"/>
      <c r="BG68" s="1482"/>
      <c r="BH68" s="1482"/>
      <c r="BI68" s="1483"/>
      <c r="BJ68" s="1505"/>
      <c r="BK68" s="1505"/>
      <c r="BL68" s="1493"/>
      <c r="BZ68" s="523"/>
      <c r="CD68" s="535"/>
      <c r="CE68" s="535"/>
      <c r="CF68" s="535"/>
      <c r="CG68" s="535"/>
      <c r="CH68" s="535"/>
      <c r="CI68" s="535"/>
      <c r="CJ68" s="535"/>
      <c r="CK68" s="535"/>
      <c r="CL68" s="535"/>
    </row>
    <row r="69" spans="1:64" ht="10.5" customHeight="1">
      <c r="A69" s="1465"/>
      <c r="AJ69" s="535"/>
      <c r="AK69" s="535"/>
      <c r="AL69" s="1512"/>
      <c r="AM69" s="1512"/>
      <c r="AN69" s="1512"/>
      <c r="AO69" s="1512"/>
      <c r="AP69" s="1512"/>
      <c r="AQ69" s="1512"/>
      <c r="AR69" s="1512"/>
      <c r="AS69" s="1512"/>
      <c r="AT69" s="1512"/>
      <c r="AU69" s="1512"/>
      <c r="AV69" s="1512"/>
      <c r="AW69" s="1512"/>
      <c r="AX69" s="1512"/>
      <c r="AY69" s="1512"/>
      <c r="AZ69" s="1512"/>
      <c r="BA69" s="1512"/>
      <c r="BB69" s="1512"/>
      <c r="BC69" s="1512"/>
      <c r="BD69" s="1512"/>
      <c r="BE69" s="1512"/>
      <c r="BF69" s="1512"/>
      <c r="BG69" s="1512"/>
      <c r="BH69" s="1512"/>
      <c r="BI69" s="1512"/>
      <c r="BJ69" s="1512"/>
      <c r="BK69" s="1512"/>
      <c r="BL69" s="1493"/>
    </row>
    <row r="70" spans="1:64" ht="4.5" customHeight="1">
      <c r="A70" s="1465"/>
      <c r="B70" s="1465"/>
      <c r="C70" s="1465"/>
      <c r="D70" s="1465"/>
      <c r="E70" s="1465"/>
      <c r="F70" s="1465"/>
      <c r="G70" s="1465"/>
      <c r="H70" s="1465"/>
      <c r="I70" s="1465"/>
      <c r="J70" s="1465"/>
      <c r="K70" s="1465"/>
      <c r="L70" s="1465"/>
      <c r="M70" s="1465"/>
      <c r="N70" s="1465"/>
      <c r="O70" s="1465"/>
      <c r="P70" s="1465"/>
      <c r="Q70" s="1465"/>
      <c r="R70" s="1465"/>
      <c r="S70" s="1465"/>
      <c r="T70" s="1465"/>
      <c r="U70" s="1465"/>
      <c r="V70" s="1465"/>
      <c r="W70" s="1465"/>
      <c r="X70" s="1465"/>
      <c r="Y70" s="1465"/>
      <c r="Z70" s="1465"/>
      <c r="AA70" s="1465"/>
      <c r="AB70" s="1465"/>
      <c r="AC70" s="1465"/>
      <c r="AD70" s="1465"/>
      <c r="AE70" s="1465"/>
      <c r="AF70" s="1465"/>
      <c r="AG70" s="1465"/>
      <c r="AH70" s="1465"/>
      <c r="AI70" s="1465"/>
      <c r="AJ70" s="1465"/>
      <c r="AK70" s="1465"/>
      <c r="AL70" s="1465"/>
      <c r="AM70" s="1465"/>
      <c r="AN70" s="1465"/>
      <c r="AO70" s="1465"/>
      <c r="AP70" s="1465"/>
      <c r="AQ70" s="1465"/>
      <c r="AR70" s="1465"/>
      <c r="AS70" s="1465"/>
      <c r="AT70" s="1465"/>
      <c r="AU70" s="1465"/>
      <c r="AV70" s="1465"/>
      <c r="AW70" s="1465"/>
      <c r="AX70" s="1465"/>
      <c r="AY70" s="1465"/>
      <c r="AZ70" s="1465"/>
      <c r="BA70" s="1465"/>
      <c r="BB70" s="1465"/>
      <c r="BC70" s="1465"/>
      <c r="BD70" s="1465"/>
      <c r="BE70" s="1465"/>
      <c r="BF70" s="1465"/>
      <c r="BG70" s="1465"/>
      <c r="BH70" s="1465"/>
      <c r="BI70" s="1465"/>
      <c r="BJ70" s="1465"/>
      <c r="BK70" s="1465"/>
      <c r="BL70" s="1493"/>
    </row>
    <row r="71" spans="36:61" ht="12.75">
      <c r="AJ71" s="535"/>
      <c r="AK71" s="535"/>
      <c r="AL71" s="535"/>
      <c r="AM71" s="535"/>
      <c r="AN71" s="535"/>
      <c r="AO71" s="535"/>
      <c r="AP71" s="261"/>
      <c r="AQ71" s="535"/>
      <c r="AR71" s="535"/>
      <c r="AS71" s="535"/>
      <c r="AT71" s="535"/>
      <c r="AU71" s="535"/>
      <c r="AV71" s="535"/>
      <c r="AW71" s="535"/>
      <c r="AX71" s="535"/>
      <c r="AY71" s="535"/>
      <c r="AZ71" s="535"/>
      <c r="BA71" s="535"/>
      <c r="BB71" s="535"/>
      <c r="BC71" s="535"/>
      <c r="BD71" s="535"/>
      <c r="BE71" s="535"/>
      <c r="BF71" s="535"/>
      <c r="BG71" s="535"/>
      <c r="BH71" s="535"/>
      <c r="BI71" s="535"/>
    </row>
    <row r="72" spans="36:61" ht="12.75">
      <c r="AJ72" s="535"/>
      <c r="AK72" s="535"/>
      <c r="AL72" s="535"/>
      <c r="AM72" s="535"/>
      <c r="AN72" s="535"/>
      <c r="AO72" s="535"/>
      <c r="AP72" s="535"/>
      <c r="AQ72" s="535"/>
      <c r="AR72" s="535"/>
      <c r="AS72" s="535"/>
      <c r="AT72" s="535"/>
      <c r="AU72" s="535"/>
      <c r="AV72" s="535"/>
      <c r="AW72" s="535"/>
      <c r="AX72" s="535"/>
      <c r="AY72" s="535"/>
      <c r="AZ72" s="535"/>
      <c r="BA72" s="535"/>
      <c r="BB72" s="535"/>
      <c r="BC72" s="535"/>
      <c r="BD72" s="535"/>
      <c r="BE72" s="535"/>
      <c r="BF72" s="535"/>
      <c r="BG72" s="535"/>
      <c r="BH72" s="535"/>
      <c r="BI72" s="535"/>
    </row>
    <row r="73" spans="36:61" ht="12.75">
      <c r="AJ73" s="535"/>
      <c r="AK73" s="535"/>
      <c r="AL73" s="535"/>
      <c r="AM73" s="535"/>
      <c r="AN73" s="535"/>
      <c r="AO73" s="535"/>
      <c r="AP73" s="535"/>
      <c r="AQ73" s="535"/>
      <c r="AR73" s="535"/>
      <c r="AS73" s="535"/>
      <c r="AT73" s="535"/>
      <c r="AU73" s="535"/>
      <c r="AV73" s="535"/>
      <c r="AW73" s="535"/>
      <c r="AX73" s="535"/>
      <c r="AY73" s="535"/>
      <c r="AZ73" s="535"/>
      <c r="BA73" s="535"/>
      <c r="BB73" s="535"/>
      <c r="BC73" s="535"/>
      <c r="BD73" s="535"/>
      <c r="BE73" s="535"/>
      <c r="BF73" s="535"/>
      <c r="BG73" s="535"/>
      <c r="BH73" s="535"/>
      <c r="BI73" s="535"/>
    </row>
    <row r="74" spans="36:61" ht="12.75">
      <c r="AJ74" s="535"/>
      <c r="AK74" s="535"/>
      <c r="AL74" s="535"/>
      <c r="AM74" s="535"/>
      <c r="AN74" s="535"/>
      <c r="AO74" s="535"/>
      <c r="AP74" s="535"/>
      <c r="AQ74" s="535"/>
      <c r="AR74" s="535"/>
      <c r="AS74" s="535"/>
      <c r="AT74" s="535"/>
      <c r="AU74" s="535"/>
      <c r="AV74" s="535"/>
      <c r="AW74" s="535"/>
      <c r="AX74" s="535"/>
      <c r="AY74" s="535"/>
      <c r="AZ74" s="535"/>
      <c r="BA74" s="535"/>
      <c r="BB74" s="535"/>
      <c r="BC74" s="535"/>
      <c r="BD74" s="535"/>
      <c r="BE74" s="535"/>
      <c r="BF74" s="535"/>
      <c r="BG74" s="535"/>
      <c r="BH74" s="535"/>
      <c r="BI74" s="535"/>
    </row>
    <row r="75" spans="38:61" ht="12.75">
      <c r="AL75" s="535"/>
      <c r="AM75" s="535"/>
      <c r="AN75" s="535"/>
      <c r="AO75" s="535"/>
      <c r="AP75" s="535"/>
      <c r="AQ75" s="535"/>
      <c r="AR75" s="535"/>
      <c r="AS75" s="535"/>
      <c r="AT75" s="535"/>
      <c r="AU75" s="535"/>
      <c r="AV75" s="535"/>
      <c r="AW75" s="535"/>
      <c r="AX75" s="535"/>
      <c r="AY75" s="535"/>
      <c r="AZ75" s="535"/>
      <c r="BA75" s="535"/>
      <c r="BB75" s="535"/>
      <c r="BC75" s="535"/>
      <c r="BD75" s="535"/>
      <c r="BE75" s="535"/>
      <c r="BF75" s="535"/>
      <c r="BG75" s="535"/>
      <c r="BH75" s="535"/>
      <c r="BI75" s="535"/>
    </row>
    <row r="76" spans="38:61" ht="12.75">
      <c r="AL76" s="535"/>
      <c r="AM76" s="535"/>
      <c r="AN76" s="535"/>
      <c r="AO76" s="535"/>
      <c r="AP76" s="535"/>
      <c r="AQ76" s="535"/>
      <c r="AR76" s="535"/>
      <c r="AS76" s="535"/>
      <c r="AT76" s="535"/>
      <c r="AU76" s="535"/>
      <c r="AV76" s="535"/>
      <c r="AW76" s="535"/>
      <c r="AX76" s="535"/>
      <c r="AY76" s="535"/>
      <c r="AZ76" s="535"/>
      <c r="BA76" s="535"/>
      <c r="BB76" s="535"/>
      <c r="BC76" s="535"/>
      <c r="BD76" s="535"/>
      <c r="BE76" s="535"/>
      <c r="BF76" s="535"/>
      <c r="BG76" s="535"/>
      <c r="BH76" s="535"/>
      <c r="BI76" s="535"/>
    </row>
    <row r="77" spans="38:61" ht="12.75">
      <c r="AL77" s="535"/>
      <c r="AM77" s="535"/>
      <c r="AN77" s="535"/>
      <c r="AO77" s="535"/>
      <c r="AP77" s="535"/>
      <c r="AQ77" s="535"/>
      <c r="AR77" s="535"/>
      <c r="AS77" s="535"/>
      <c r="AT77" s="535"/>
      <c r="AU77" s="535"/>
      <c r="AV77" s="535"/>
      <c r="AW77" s="535"/>
      <c r="AX77" s="535"/>
      <c r="AY77" s="535"/>
      <c r="AZ77" s="535"/>
      <c r="BA77" s="535"/>
      <c r="BB77" s="535"/>
      <c r="BC77" s="535"/>
      <c r="BD77" s="535"/>
      <c r="BE77" s="535"/>
      <c r="BF77" s="535"/>
      <c r="BG77" s="535"/>
      <c r="BH77" s="535"/>
      <c r="BI77" s="535"/>
    </row>
    <row r="78" spans="38:61" ht="12.75">
      <c r="AL78" s="535"/>
      <c r="AM78" s="535"/>
      <c r="AN78" s="535"/>
      <c r="AO78" s="535"/>
      <c r="AP78" s="535"/>
      <c r="AQ78" s="535"/>
      <c r="AR78" s="535"/>
      <c r="AS78" s="535"/>
      <c r="AT78" s="535"/>
      <c r="AU78" s="535"/>
      <c r="AV78" s="535"/>
      <c r="AW78" s="535"/>
      <c r="AX78" s="535"/>
      <c r="AY78" s="535"/>
      <c r="AZ78" s="535"/>
      <c r="BA78" s="535"/>
      <c r="BB78" s="535"/>
      <c r="BC78" s="535"/>
      <c r="BD78" s="535"/>
      <c r="BE78" s="535"/>
      <c r="BF78" s="535"/>
      <c r="BG78" s="535"/>
      <c r="BH78" s="535"/>
      <c r="BI78" s="535"/>
    </row>
    <row r="79" spans="38:61" ht="12.75">
      <c r="AL79" s="535"/>
      <c r="AM79" s="535"/>
      <c r="AN79" s="535"/>
      <c r="AO79" s="535"/>
      <c r="AP79" s="535"/>
      <c r="AQ79" s="535"/>
      <c r="AR79" s="535"/>
      <c r="AS79" s="535"/>
      <c r="AT79" s="535"/>
      <c r="AU79" s="535"/>
      <c r="AV79" s="535"/>
      <c r="AW79" s="535"/>
      <c r="AX79" s="535"/>
      <c r="AY79" s="535"/>
      <c r="AZ79" s="535"/>
      <c r="BA79" s="535"/>
      <c r="BB79" s="535"/>
      <c r="BC79" s="535"/>
      <c r="BD79" s="535"/>
      <c r="BE79" s="535"/>
      <c r="BF79" s="535"/>
      <c r="BG79" s="535"/>
      <c r="BH79" s="535"/>
      <c r="BI79" s="535"/>
    </row>
    <row r="101" spans="63:80" ht="12.75">
      <c r="BK101" s="535"/>
      <c r="BL101" s="535"/>
      <c r="BM101" s="535"/>
      <c r="BN101" s="535"/>
      <c r="BO101" s="535"/>
      <c r="BP101" s="535"/>
      <c r="BQ101" s="535"/>
      <c r="BR101" s="535"/>
      <c r="BS101" s="535"/>
      <c r="BT101" s="535"/>
      <c r="BU101" s="535"/>
      <c r="BV101" s="535"/>
      <c r="BW101" s="535"/>
      <c r="BX101" s="535"/>
      <c r="BY101" s="535"/>
      <c r="BZ101" s="535"/>
      <c r="CA101" s="535"/>
      <c r="CB101" s="535"/>
    </row>
    <row r="102" spans="63:80" ht="12.75">
      <c r="BK102" s="535"/>
      <c r="BL102" s="535"/>
      <c r="BM102" s="535"/>
      <c r="BN102" s="535"/>
      <c r="BO102" s="535"/>
      <c r="BP102" s="535"/>
      <c r="BQ102" s="535"/>
      <c r="BR102" s="535"/>
      <c r="BS102" s="535"/>
      <c r="BT102" s="535"/>
      <c r="BU102" s="535"/>
      <c r="BV102" s="535"/>
      <c r="BW102" s="535"/>
      <c r="BX102" s="535"/>
      <c r="BY102" s="535"/>
      <c r="BZ102" s="535"/>
      <c r="CA102" s="535"/>
      <c r="CB102" s="535"/>
    </row>
    <row r="103" spans="63:80" ht="12.75">
      <c r="BK103" s="535"/>
      <c r="BL103" s="535"/>
      <c r="BM103" s="535"/>
      <c r="BN103" s="535"/>
      <c r="BO103" s="535"/>
      <c r="BP103" s="535"/>
      <c r="BQ103" s="535"/>
      <c r="BR103" s="535"/>
      <c r="BS103" s="535"/>
      <c r="BT103" s="535"/>
      <c r="BU103" s="535"/>
      <c r="BV103" s="535"/>
      <c r="BW103" s="535"/>
      <c r="BX103" s="535"/>
      <c r="BY103" s="535"/>
      <c r="BZ103" s="535"/>
      <c r="CA103" s="535"/>
      <c r="CB103" s="535"/>
    </row>
    <row r="104" spans="63:80" ht="12.75">
      <c r="BK104" s="535"/>
      <c r="BL104" s="535"/>
      <c r="BM104" s="535"/>
      <c r="BN104" s="535"/>
      <c r="BO104" s="535"/>
      <c r="BP104" s="535"/>
      <c r="BQ104" s="535"/>
      <c r="BR104" s="535"/>
      <c r="BS104" s="535"/>
      <c r="BT104" s="535"/>
      <c r="BU104" s="535"/>
      <c r="BV104" s="535"/>
      <c r="BW104" s="535"/>
      <c r="BX104" s="535"/>
      <c r="BY104" s="535"/>
      <c r="BZ104" s="535"/>
      <c r="CA104" s="535"/>
      <c r="CB104" s="535"/>
    </row>
    <row r="105" spans="63:80" ht="12.75">
      <c r="BK105" s="535"/>
      <c r="BL105" s="523"/>
      <c r="BM105" s="523"/>
      <c r="BN105" s="535"/>
      <c r="BO105" s="535"/>
      <c r="BP105" s="535"/>
      <c r="BQ105" s="535"/>
      <c r="BR105" s="535"/>
      <c r="BS105" s="535"/>
      <c r="BT105" s="535"/>
      <c r="BU105" s="535"/>
      <c r="BV105" s="535"/>
      <c r="BW105" s="535"/>
      <c r="BX105" s="535"/>
      <c r="BY105" s="535"/>
      <c r="BZ105" s="535"/>
      <c r="CA105" s="535"/>
      <c r="CB105" s="535"/>
    </row>
    <row r="106" spans="63:80" ht="12.75" customHeight="1">
      <c r="BK106" s="535"/>
      <c r="BL106" s="523"/>
      <c r="BM106" s="523"/>
      <c r="BN106" s="535"/>
      <c r="BO106" s="535"/>
      <c r="BP106" s="535"/>
      <c r="BQ106" s="535"/>
      <c r="BR106" s="535"/>
      <c r="BS106" s="535"/>
      <c r="BT106" s="535"/>
      <c r="BU106" s="535"/>
      <c r="BV106" s="535"/>
      <c r="BW106" s="535"/>
      <c r="BX106" s="535"/>
      <c r="BY106" s="535"/>
      <c r="BZ106" s="535"/>
      <c r="CA106" s="535"/>
      <c r="CB106" s="535"/>
    </row>
    <row r="107" spans="63:80" ht="12.75">
      <c r="BK107" s="535"/>
      <c r="BL107" s="542"/>
      <c r="BM107" s="542"/>
      <c r="BN107" s="535"/>
      <c r="BO107" s="535"/>
      <c r="BP107" s="535"/>
      <c r="BQ107" s="535"/>
      <c r="BR107" s="535"/>
      <c r="BS107" s="535"/>
      <c r="BT107" s="535"/>
      <c r="BU107" s="535"/>
      <c r="BV107" s="535"/>
      <c r="BW107" s="535"/>
      <c r="BX107" s="535"/>
      <c r="BY107" s="535"/>
      <c r="BZ107" s="535"/>
      <c r="CA107" s="535"/>
      <c r="CB107" s="535"/>
    </row>
    <row r="108" spans="63:80" ht="12.75">
      <c r="BK108" s="535"/>
      <c r="BL108" s="542"/>
      <c r="BM108" s="542"/>
      <c r="BN108" s="535"/>
      <c r="BO108" s="535"/>
      <c r="BP108" s="535"/>
      <c r="BQ108" s="535"/>
      <c r="BR108" s="535"/>
      <c r="BS108" s="535"/>
      <c r="BT108" s="535"/>
      <c r="BU108" s="535"/>
      <c r="BV108" s="535"/>
      <c r="BW108" s="535"/>
      <c r="BX108" s="535"/>
      <c r="BY108" s="535"/>
      <c r="BZ108" s="535"/>
      <c r="CA108" s="535"/>
      <c r="CB108" s="535"/>
    </row>
    <row r="109" spans="63:80" ht="12" customHeight="1">
      <c r="BK109" s="535"/>
      <c r="BL109" s="523"/>
      <c r="BM109" s="523"/>
      <c r="BN109" s="535"/>
      <c r="BO109" s="535"/>
      <c r="BP109" s="535"/>
      <c r="BQ109" s="535"/>
      <c r="BR109" s="535"/>
      <c r="BS109" s="535"/>
      <c r="BT109" s="535"/>
      <c r="BU109" s="535"/>
      <c r="BV109" s="535"/>
      <c r="BW109" s="535"/>
      <c r="BX109" s="535"/>
      <c r="BY109" s="535"/>
      <c r="BZ109" s="535"/>
      <c r="CA109" s="535"/>
      <c r="CB109" s="535"/>
    </row>
    <row r="110" spans="63:80" ht="14.25" customHeight="1">
      <c r="BK110" s="535"/>
      <c r="BL110" s="543"/>
      <c r="BM110" s="544"/>
      <c r="BN110" s="545"/>
      <c r="BO110" s="545"/>
      <c r="BP110" s="546"/>
      <c r="BQ110" s="546"/>
      <c r="BR110" s="546"/>
      <c r="BS110" s="546"/>
      <c r="BT110" s="546"/>
      <c r="BU110" s="546"/>
      <c r="BV110" s="546"/>
      <c r="BW110" s="545"/>
      <c r="BX110" s="545"/>
      <c r="BY110" s="545"/>
      <c r="BZ110" s="523"/>
      <c r="CA110" s="535"/>
      <c r="CB110" s="535"/>
    </row>
    <row r="111" spans="63:80" ht="12" customHeight="1">
      <c r="BK111" s="535"/>
      <c r="BL111" s="543"/>
      <c r="BM111" s="544"/>
      <c r="BN111" s="545"/>
      <c r="BO111" s="545"/>
      <c r="BP111" s="535"/>
      <c r="BQ111" s="546"/>
      <c r="BR111" s="546"/>
      <c r="BS111" s="546"/>
      <c r="BT111" s="546"/>
      <c r="BU111" s="546"/>
      <c r="BV111" s="546"/>
      <c r="BW111" s="545"/>
      <c r="BX111" s="545"/>
      <c r="BY111" s="545"/>
      <c r="BZ111" s="545"/>
      <c r="CA111" s="535"/>
      <c r="CB111" s="535"/>
    </row>
    <row r="112" spans="63:80" ht="16.5" customHeight="1">
      <c r="BK112" s="535"/>
      <c r="BL112" s="1530"/>
      <c r="BM112" s="1530"/>
      <c r="BN112" s="547"/>
      <c r="BO112" s="547"/>
      <c r="BP112" s="548"/>
      <c r="BQ112" s="549"/>
      <c r="BR112" s="549"/>
      <c r="BS112" s="549"/>
      <c r="BT112" s="549"/>
      <c r="BU112" s="549"/>
      <c r="BV112" s="549"/>
      <c r="BW112" s="547"/>
      <c r="BX112" s="547"/>
      <c r="BY112" s="550"/>
      <c r="BZ112" s="545"/>
      <c r="CA112" s="535"/>
      <c r="CB112" s="535"/>
    </row>
    <row r="113" spans="63:80" ht="13.5" customHeight="1">
      <c r="BK113" s="535"/>
      <c r="BL113" s="1408"/>
      <c r="BM113" s="1408"/>
      <c r="BN113" s="545"/>
      <c r="BO113" s="545"/>
      <c r="BP113" s="546"/>
      <c r="BQ113" s="546"/>
      <c r="BR113" s="546"/>
      <c r="BS113" s="546"/>
      <c r="BT113" s="546"/>
      <c r="BU113" s="546"/>
      <c r="BV113" s="546"/>
      <c r="BW113" s="545"/>
      <c r="BX113" s="545"/>
      <c r="BY113" s="545"/>
      <c r="BZ113" s="550"/>
      <c r="CA113" s="535"/>
      <c r="CB113" s="535"/>
    </row>
    <row r="114" spans="63:80" ht="12.75">
      <c r="BK114" s="535"/>
      <c r="BL114" s="546"/>
      <c r="BM114" s="546"/>
      <c r="BN114" s="545"/>
      <c r="BO114" s="545"/>
      <c r="BP114" s="535"/>
      <c r="BQ114" s="546"/>
      <c r="BR114" s="546"/>
      <c r="BS114" s="546"/>
      <c r="BT114" s="546"/>
      <c r="BU114" s="546"/>
      <c r="BV114" s="546"/>
      <c r="BW114" s="545"/>
      <c r="BX114" s="545"/>
      <c r="BY114" s="545"/>
      <c r="BZ114" s="545"/>
      <c r="CA114" s="535"/>
      <c r="CB114" s="535"/>
    </row>
    <row r="115" spans="63:80" ht="12.75">
      <c r="BK115" s="535"/>
      <c r="BL115" s="1408"/>
      <c r="BM115" s="1408"/>
      <c r="BN115" s="545"/>
      <c r="BO115" s="545"/>
      <c r="BP115" s="546"/>
      <c r="BQ115" s="546"/>
      <c r="BR115" s="546"/>
      <c r="BS115" s="546"/>
      <c r="BT115" s="546"/>
      <c r="BU115" s="546"/>
      <c r="BV115" s="546"/>
      <c r="BW115" s="545"/>
      <c r="BX115" s="545"/>
      <c r="BY115" s="545"/>
      <c r="BZ115" s="545"/>
      <c r="CA115" s="535"/>
      <c r="CB115" s="535"/>
    </row>
    <row r="116" spans="63:80" ht="12.75">
      <c r="BK116" s="535"/>
      <c r="BL116" s="542"/>
      <c r="BM116" s="551"/>
      <c r="BN116" s="523"/>
      <c r="BO116" s="523"/>
      <c r="BP116" s="546"/>
      <c r="BQ116" s="523"/>
      <c r="BR116" s="523"/>
      <c r="BS116" s="523"/>
      <c r="BT116" s="523"/>
      <c r="BU116" s="542"/>
      <c r="BV116" s="542"/>
      <c r="BW116" s="542"/>
      <c r="BX116" s="542"/>
      <c r="BY116" s="552"/>
      <c r="BZ116" s="545"/>
      <c r="CA116" s="535"/>
      <c r="CB116" s="535"/>
    </row>
    <row r="117" spans="63:80" ht="12.75">
      <c r="BK117" s="535"/>
      <c r="BL117" s="523"/>
      <c r="BM117" s="523"/>
      <c r="BN117" s="523"/>
      <c r="BO117" s="523"/>
      <c r="BP117" s="523"/>
      <c r="BQ117" s="523"/>
      <c r="BR117" s="523"/>
      <c r="BS117" s="523"/>
      <c r="BT117" s="523"/>
      <c r="BU117" s="523"/>
      <c r="BV117" s="523"/>
      <c r="BW117" s="523"/>
      <c r="BX117" s="523"/>
      <c r="BY117" s="523"/>
      <c r="BZ117" s="552"/>
      <c r="CA117" s="535"/>
      <c r="CB117" s="535"/>
    </row>
    <row r="118" spans="63:80" ht="12.75">
      <c r="BK118" s="535"/>
      <c r="BL118" s="523"/>
      <c r="BM118" s="523"/>
      <c r="BN118" s="523"/>
      <c r="BO118" s="523"/>
      <c r="BP118" s="523"/>
      <c r="BQ118" s="553"/>
      <c r="BR118" s="553"/>
      <c r="BS118" s="553"/>
      <c r="BT118" s="553"/>
      <c r="BU118" s="523"/>
      <c r="BV118" s="523"/>
      <c r="BW118" s="523"/>
      <c r="BX118" s="523"/>
      <c r="BY118" s="523"/>
      <c r="BZ118" s="523"/>
      <c r="CA118" s="535"/>
      <c r="CB118" s="535"/>
    </row>
    <row r="119" spans="63:80" ht="12.75">
      <c r="BK119" s="535"/>
      <c r="BL119" s="554"/>
      <c r="BM119" s="532"/>
      <c r="BN119" s="532"/>
      <c r="BO119" s="532"/>
      <c r="BP119" s="523"/>
      <c r="BQ119" s="523"/>
      <c r="BR119" s="523"/>
      <c r="BS119" s="523"/>
      <c r="BT119" s="523"/>
      <c r="BU119" s="546"/>
      <c r="BV119" s="546"/>
      <c r="BW119" s="545"/>
      <c r="BX119" s="545"/>
      <c r="BY119" s="545"/>
      <c r="BZ119" s="523"/>
      <c r="CA119" s="535"/>
      <c r="CB119" s="535"/>
    </row>
    <row r="120" spans="63:80" ht="12.75">
      <c r="BK120" s="535"/>
      <c r="BL120" s="554"/>
      <c r="BM120" s="523"/>
      <c r="BN120" s="554"/>
      <c r="BO120" s="554"/>
      <c r="BP120" s="535"/>
      <c r="BQ120" s="523"/>
      <c r="BR120" s="523"/>
      <c r="BS120" s="523"/>
      <c r="BT120" s="523"/>
      <c r="BU120" s="546"/>
      <c r="BV120" s="546"/>
      <c r="BW120" s="545"/>
      <c r="BX120" s="545"/>
      <c r="BY120" s="554"/>
      <c r="BZ120" s="545"/>
      <c r="CA120" s="535"/>
      <c r="CB120" s="535"/>
    </row>
    <row r="121" spans="63:80" ht="12.75">
      <c r="BK121" s="535"/>
      <c r="BL121" s="523"/>
      <c r="BM121" s="523"/>
      <c r="BN121" s="542"/>
      <c r="BO121" s="542"/>
      <c r="BP121" s="555"/>
      <c r="BQ121" s="523"/>
      <c r="BR121" s="523"/>
      <c r="BS121" s="523"/>
      <c r="BT121" s="523"/>
      <c r="BU121" s="549"/>
      <c r="BV121" s="549"/>
      <c r="BW121" s="547"/>
      <c r="BX121" s="547"/>
      <c r="BY121" s="556"/>
      <c r="BZ121" s="554"/>
      <c r="CA121" s="535"/>
      <c r="CB121" s="535"/>
    </row>
    <row r="122" spans="63:80" ht="12.75">
      <c r="BK122" s="535"/>
      <c r="BL122" s="523"/>
      <c r="BM122" s="523"/>
      <c r="BN122" s="523"/>
      <c r="BO122" s="523"/>
      <c r="BP122" s="523"/>
      <c r="BQ122" s="523"/>
      <c r="BR122" s="523"/>
      <c r="BS122" s="523"/>
      <c r="BT122" s="523"/>
      <c r="BU122" s="523"/>
      <c r="BV122" s="523"/>
      <c r="BW122" s="523"/>
      <c r="BX122" s="523"/>
      <c r="BY122" s="523"/>
      <c r="BZ122" s="556"/>
      <c r="CA122" s="535"/>
      <c r="CB122" s="535"/>
    </row>
    <row r="123" spans="63:80" ht="12.75">
      <c r="BK123" s="535"/>
      <c r="BL123" s="554"/>
      <c r="BM123" s="554"/>
      <c r="BN123" s="554"/>
      <c r="BO123" s="554"/>
      <c r="BP123" s="523"/>
      <c r="BQ123" s="523"/>
      <c r="BR123" s="523"/>
      <c r="BS123" s="523"/>
      <c r="BT123" s="523"/>
      <c r="BU123" s="523"/>
      <c r="BV123" s="523"/>
      <c r="BW123" s="523"/>
      <c r="BX123" s="523"/>
      <c r="BY123" s="523"/>
      <c r="BZ123" s="523"/>
      <c r="CA123" s="535"/>
      <c r="CB123" s="535"/>
    </row>
    <row r="124" spans="63:80" ht="12.75">
      <c r="BK124" s="535"/>
      <c r="BL124" s="523"/>
      <c r="BM124" s="523"/>
      <c r="BN124" s="523"/>
      <c r="BO124" s="523"/>
      <c r="BP124" s="554"/>
      <c r="BQ124" s="523"/>
      <c r="BR124" s="523"/>
      <c r="BS124" s="523"/>
      <c r="BT124" s="523"/>
      <c r="BU124" s="523"/>
      <c r="BV124" s="523"/>
      <c r="BW124" s="523"/>
      <c r="BX124" s="523"/>
      <c r="BY124" s="523"/>
      <c r="BZ124" s="523"/>
      <c r="CA124" s="535"/>
      <c r="CB124" s="535"/>
    </row>
    <row r="125" spans="63:80" ht="12.75">
      <c r="BK125" s="535"/>
      <c r="BL125" s="523"/>
      <c r="BM125" s="523"/>
      <c r="BN125" s="523"/>
      <c r="BO125" s="523"/>
      <c r="BP125" s="523"/>
      <c r="BQ125" s="523"/>
      <c r="BR125" s="523"/>
      <c r="BS125" s="523"/>
      <c r="BT125" s="523"/>
      <c r="BU125" s="523"/>
      <c r="BV125" s="523"/>
      <c r="BW125" s="523"/>
      <c r="BX125" s="523"/>
      <c r="BY125" s="523"/>
      <c r="BZ125" s="523"/>
      <c r="CA125" s="535"/>
      <c r="CB125" s="535"/>
    </row>
    <row r="126" spans="63:80" ht="12.75">
      <c r="BK126" s="535"/>
      <c r="BL126" s="523"/>
      <c r="BM126" s="523"/>
      <c r="BN126" s="523"/>
      <c r="BO126" s="523"/>
      <c r="BP126" s="523"/>
      <c r="BQ126" s="523"/>
      <c r="BR126" s="523"/>
      <c r="BS126" s="523"/>
      <c r="BT126" s="523"/>
      <c r="BU126" s="523"/>
      <c r="BV126" s="523"/>
      <c r="BW126" s="523"/>
      <c r="BX126" s="523"/>
      <c r="BY126" s="523"/>
      <c r="BZ126" s="523"/>
      <c r="CA126" s="535"/>
      <c r="CB126" s="535"/>
    </row>
    <row r="127" spans="63:80" ht="12.75">
      <c r="BK127" s="535"/>
      <c r="BL127" s="554"/>
      <c r="BM127" s="554"/>
      <c r="BN127" s="554"/>
      <c r="BO127" s="554"/>
      <c r="BP127" s="554"/>
      <c r="BQ127" s="554"/>
      <c r="BR127" s="554"/>
      <c r="BS127" s="554"/>
      <c r="BT127" s="554"/>
      <c r="BU127" s="554"/>
      <c r="BV127" s="554"/>
      <c r="BW127" s="554"/>
      <c r="BX127" s="554"/>
      <c r="BY127" s="554"/>
      <c r="BZ127" s="523"/>
      <c r="CA127" s="535"/>
      <c r="CB127" s="535"/>
    </row>
    <row r="128" spans="63:80" ht="12.75">
      <c r="BK128" s="535"/>
      <c r="BL128" s="523"/>
      <c r="BM128" s="523"/>
      <c r="BN128" s="523"/>
      <c r="BO128" s="523"/>
      <c r="BP128" s="523"/>
      <c r="BQ128" s="523"/>
      <c r="BR128" s="523"/>
      <c r="BS128" s="523"/>
      <c r="BT128" s="523"/>
      <c r="BU128" s="523"/>
      <c r="BV128" s="523"/>
      <c r="BW128" s="523"/>
      <c r="BX128" s="523"/>
      <c r="BY128" s="554"/>
      <c r="BZ128" s="554"/>
      <c r="CA128" s="535"/>
      <c r="CB128" s="535"/>
    </row>
    <row r="129" spans="63:80" ht="12.75">
      <c r="BK129" s="535"/>
      <c r="BL129" s="523"/>
      <c r="BM129" s="523"/>
      <c r="BN129" s="523"/>
      <c r="BO129" s="523"/>
      <c r="BP129" s="523"/>
      <c r="BQ129" s="523"/>
      <c r="BR129" s="523"/>
      <c r="BS129" s="523"/>
      <c r="BT129" s="523"/>
      <c r="BU129" s="523"/>
      <c r="BV129" s="523"/>
      <c r="BW129" s="523"/>
      <c r="BX129" s="523"/>
      <c r="BY129" s="554"/>
      <c r="BZ129" s="554"/>
      <c r="CA129" s="535"/>
      <c r="CB129" s="535"/>
    </row>
    <row r="130" spans="63:80" ht="12.75">
      <c r="BK130" s="535"/>
      <c r="BL130" s="523"/>
      <c r="BM130" s="523"/>
      <c r="BN130" s="523"/>
      <c r="BO130" s="523"/>
      <c r="BP130" s="523"/>
      <c r="BQ130" s="523"/>
      <c r="BR130" s="523"/>
      <c r="BS130" s="523"/>
      <c r="BT130" s="523"/>
      <c r="BU130" s="523"/>
      <c r="BV130" s="523"/>
      <c r="BW130" s="523"/>
      <c r="BX130" s="523"/>
      <c r="BY130" s="554"/>
      <c r="BZ130" s="554"/>
      <c r="CA130" s="535"/>
      <c r="CB130" s="535"/>
    </row>
    <row r="131" spans="63:80" ht="12.75">
      <c r="BK131" s="535"/>
      <c r="BL131" s="523"/>
      <c r="BM131" s="523"/>
      <c r="BN131" s="523"/>
      <c r="BO131" s="523"/>
      <c r="BP131" s="523"/>
      <c r="BQ131" s="523"/>
      <c r="BR131" s="523"/>
      <c r="BS131" s="523"/>
      <c r="BT131" s="523"/>
      <c r="BU131" s="523"/>
      <c r="BV131" s="523"/>
      <c r="BW131" s="523"/>
      <c r="BX131" s="523"/>
      <c r="BY131" s="554"/>
      <c r="BZ131" s="554"/>
      <c r="CA131" s="535"/>
      <c r="CB131" s="535"/>
    </row>
    <row r="132" spans="63:80" ht="12.75">
      <c r="BK132" s="535"/>
      <c r="BL132" s="523"/>
      <c r="BM132" s="523"/>
      <c r="BN132" s="523"/>
      <c r="BO132" s="523"/>
      <c r="BP132" s="523"/>
      <c r="BQ132" s="523"/>
      <c r="BR132" s="523"/>
      <c r="BS132" s="523"/>
      <c r="BT132" s="523"/>
      <c r="BU132" s="523"/>
      <c r="BV132" s="523"/>
      <c r="BW132" s="523"/>
      <c r="BX132" s="523"/>
      <c r="BY132" s="554"/>
      <c r="BZ132" s="554"/>
      <c r="CA132" s="535"/>
      <c r="CB132" s="535"/>
    </row>
    <row r="133" spans="63:80" ht="12.75">
      <c r="BK133" s="535"/>
      <c r="BL133" s="523"/>
      <c r="BM133" s="523"/>
      <c r="BN133" s="523"/>
      <c r="BO133" s="523"/>
      <c r="BP133" s="523"/>
      <c r="BQ133" s="523"/>
      <c r="BR133" s="523"/>
      <c r="BS133" s="523"/>
      <c r="BT133" s="523"/>
      <c r="BU133" s="523"/>
      <c r="BV133" s="523"/>
      <c r="BW133" s="523"/>
      <c r="BX133" s="523"/>
      <c r="BY133" s="554"/>
      <c r="BZ133" s="554"/>
      <c r="CA133" s="535"/>
      <c r="CB133" s="535"/>
    </row>
    <row r="134" spans="63:80" ht="12.75">
      <c r="BK134" s="535"/>
      <c r="BL134" s="535"/>
      <c r="BM134" s="535"/>
      <c r="BN134" s="535"/>
      <c r="BO134" s="535"/>
      <c r="BP134" s="535"/>
      <c r="BQ134" s="535"/>
      <c r="BR134" s="535"/>
      <c r="BS134" s="535"/>
      <c r="BT134" s="535"/>
      <c r="BU134" s="535"/>
      <c r="BV134" s="535"/>
      <c r="BW134" s="535"/>
      <c r="BX134" s="535"/>
      <c r="BY134" s="535"/>
      <c r="BZ134" s="554"/>
      <c r="CA134" s="535"/>
      <c r="CB134" s="535"/>
    </row>
    <row r="135" spans="63:80" ht="12.75">
      <c r="BK135" s="535"/>
      <c r="BL135" s="535"/>
      <c r="BM135" s="535"/>
      <c r="BN135" s="535"/>
      <c r="BO135" s="535"/>
      <c r="BP135" s="535"/>
      <c r="BQ135" s="535"/>
      <c r="BR135" s="535"/>
      <c r="BS135" s="535"/>
      <c r="BT135" s="535"/>
      <c r="BU135" s="535"/>
      <c r="BV135" s="535"/>
      <c r="BW135" s="535"/>
      <c r="BX135" s="535"/>
      <c r="BY135" s="535"/>
      <c r="BZ135" s="535"/>
      <c r="CA135" s="535"/>
      <c r="CB135" s="535"/>
    </row>
    <row r="136" spans="63:80" ht="12.75">
      <c r="BK136" s="535"/>
      <c r="BL136" s="535"/>
      <c r="BM136" s="535"/>
      <c r="BN136" s="535"/>
      <c r="BO136" s="535"/>
      <c r="BP136" s="535"/>
      <c r="BQ136" s="535"/>
      <c r="BR136" s="535"/>
      <c r="BS136" s="535"/>
      <c r="BT136" s="535"/>
      <c r="BU136" s="535"/>
      <c r="BV136" s="535"/>
      <c r="BW136" s="535"/>
      <c r="BX136" s="535"/>
      <c r="BY136" s="535"/>
      <c r="BZ136" s="535"/>
      <c r="CA136" s="535"/>
      <c r="CB136" s="535"/>
    </row>
    <row r="137" spans="63:80" ht="12.75">
      <c r="BK137" s="535"/>
      <c r="BL137" s="535"/>
      <c r="BM137" s="535"/>
      <c r="BN137" s="535"/>
      <c r="BO137" s="535"/>
      <c r="BP137" s="535"/>
      <c r="BQ137" s="535"/>
      <c r="BR137" s="535"/>
      <c r="BS137" s="535"/>
      <c r="BT137" s="535"/>
      <c r="BU137" s="535"/>
      <c r="BV137" s="535"/>
      <c r="BW137" s="535"/>
      <c r="BX137" s="535"/>
      <c r="BY137" s="535"/>
      <c r="BZ137" s="535"/>
      <c r="CA137" s="535"/>
      <c r="CB137" s="535"/>
    </row>
  </sheetData>
  <sheetProtection sheet="1" objects="1" scenarios="1"/>
  <mergeCells count="125">
    <mergeCell ref="BC7:BF7"/>
    <mergeCell ref="BJ7:BK7"/>
    <mergeCell ref="AF7:BB7"/>
    <mergeCell ref="BA8:BJ8"/>
    <mergeCell ref="B8:AW8"/>
    <mergeCell ref="AQ9:AT9"/>
    <mergeCell ref="B9:I9"/>
    <mergeCell ref="AG9:AP9"/>
    <mergeCell ref="AJ11:AP11"/>
    <mergeCell ref="B11:S11"/>
    <mergeCell ref="J9:AA9"/>
    <mergeCell ref="N10:AP10"/>
    <mergeCell ref="AC9:AF9"/>
    <mergeCell ref="B32:F32"/>
    <mergeCell ref="B22:F22"/>
    <mergeCell ref="B27:F27"/>
    <mergeCell ref="Z32:BJ32"/>
    <mergeCell ref="B25:F26"/>
    <mergeCell ref="AQ10:AS10"/>
    <mergeCell ref="AJ12:BK12"/>
    <mergeCell ref="AB13:BK13"/>
    <mergeCell ref="G13:AA13"/>
    <mergeCell ref="M15:AF15"/>
    <mergeCell ref="B29:F29"/>
    <mergeCell ref="G25:S25"/>
    <mergeCell ref="U25:AO25"/>
    <mergeCell ref="B20:J20"/>
    <mergeCell ref="AY18:BD18"/>
    <mergeCell ref="AS17:AX17"/>
    <mergeCell ref="AS18:AX18"/>
    <mergeCell ref="AH18:AR18"/>
    <mergeCell ref="B17:G18"/>
    <mergeCell ref="BL115:BM115"/>
    <mergeCell ref="BL113:BM113"/>
    <mergeCell ref="BL112:BM112"/>
    <mergeCell ref="G43:BJ43"/>
    <mergeCell ref="G50:I50"/>
    <mergeCell ref="B66:I66"/>
    <mergeCell ref="B42:F51"/>
    <mergeCell ref="G44:J49"/>
    <mergeCell ref="K46:BJ46"/>
    <mergeCell ref="B52:F52"/>
    <mergeCell ref="G52:BJ52"/>
    <mergeCell ref="K47:BJ47"/>
    <mergeCell ref="J50:BJ51"/>
    <mergeCell ref="K48:BJ48"/>
    <mergeCell ref="K49:BJ49"/>
    <mergeCell ref="K44:BF45"/>
    <mergeCell ref="AL69:BK69"/>
    <mergeCell ref="BJ53:BK68"/>
    <mergeCell ref="AL56:BI56"/>
    <mergeCell ref="AK53:AK67"/>
    <mergeCell ref="B57:AJ58"/>
    <mergeCell ref="N59:V61"/>
    <mergeCell ref="K67:L67"/>
    <mergeCell ref="N62:V66"/>
    <mergeCell ref="AL53:AP55"/>
    <mergeCell ref="B53:AJ53"/>
    <mergeCell ref="AC22:AI22"/>
    <mergeCell ref="Z17:AG17"/>
    <mergeCell ref="Z18:AG18"/>
    <mergeCell ref="H17:M17"/>
    <mergeCell ref="H18:M18"/>
    <mergeCell ref="B21:F21"/>
    <mergeCell ref="K20:M20"/>
    <mergeCell ref="G42:BJ42"/>
    <mergeCell ref="B37:F37"/>
    <mergeCell ref="G37:BJ37"/>
    <mergeCell ref="N17:S17"/>
    <mergeCell ref="B30:F30"/>
    <mergeCell ref="N18:S18"/>
    <mergeCell ref="BE17:BI17"/>
    <mergeCell ref="T18:Y18"/>
    <mergeCell ref="B23:F23"/>
    <mergeCell ref="N20:BK20"/>
    <mergeCell ref="AE11:AI11"/>
    <mergeCell ref="AH17:AR17"/>
    <mergeCell ref="G41:BJ41"/>
    <mergeCell ref="AT14:BI14"/>
    <mergeCell ref="AQ11:BJ11"/>
    <mergeCell ref="D14:AF14"/>
    <mergeCell ref="G38:BJ38"/>
    <mergeCell ref="B39:F39"/>
    <mergeCell ref="B14:C14"/>
    <mergeCell ref="B24:F24"/>
    <mergeCell ref="BL1:BL70"/>
    <mergeCell ref="AU9:BJ9"/>
    <mergeCell ref="J12:AI12"/>
    <mergeCell ref="F16:AC16"/>
    <mergeCell ref="B13:F13"/>
    <mergeCell ref="BE18:BI18"/>
    <mergeCell ref="AY17:BD17"/>
    <mergeCell ref="B33:F33"/>
    <mergeCell ref="B35:F35"/>
    <mergeCell ref="BH34:BI34"/>
    <mergeCell ref="A1:A70"/>
    <mergeCell ref="B1:BK1"/>
    <mergeCell ref="B70:BK70"/>
    <mergeCell ref="AQ53:BI55"/>
    <mergeCell ref="AL57:BI68"/>
    <mergeCell ref="B54:AJ56"/>
    <mergeCell ref="B19:F19"/>
    <mergeCell ref="AX8:AZ8"/>
    <mergeCell ref="BG7:BI7"/>
    <mergeCell ref="H7:AB7"/>
    <mergeCell ref="AT10:BA10"/>
    <mergeCell ref="B41:F41"/>
    <mergeCell ref="L34:Q34"/>
    <mergeCell ref="G39:BJ40"/>
    <mergeCell ref="AB36:AQ36"/>
    <mergeCell ref="W34:AC34"/>
    <mergeCell ref="AF34:AH34"/>
    <mergeCell ref="AY33:BI33"/>
    <mergeCell ref="R34:V34"/>
    <mergeCell ref="AQ34:AW34"/>
    <mergeCell ref="AG15:AJ15"/>
    <mergeCell ref="AK15:AP15"/>
    <mergeCell ref="AQ15:BJ15"/>
    <mergeCell ref="B16:E16"/>
    <mergeCell ref="AI34:AP34"/>
    <mergeCell ref="B34:K34"/>
    <mergeCell ref="AD34:AE34"/>
    <mergeCell ref="T17:Y17"/>
    <mergeCell ref="AR33:AX33"/>
    <mergeCell ref="AV24:BJ24"/>
  </mergeCells>
  <printOptions verticalCentered="1"/>
  <pageMargins left="0.8661417322834646" right="0.03937007874015748" top="0" bottom="0" header="0" footer="0"/>
  <pageSetup horizontalDpi="300" verticalDpi="300" orientation="portrait" paperSize="9" scale="58" r:id="rId2"/>
  <ignoredErrors>
    <ignoredError sqref="AC9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1"/>
  <sheetViews>
    <sheetView zoomScale="145" zoomScaleNormal="145" zoomScalePageLayoutView="0" workbookViewId="0" topLeftCell="A37">
      <selection activeCell="CJ59" sqref="CJ59"/>
    </sheetView>
  </sheetViews>
  <sheetFormatPr defaultColWidth="11.421875" defaultRowHeight="12.75"/>
  <cols>
    <col min="1" max="1" width="0.85546875" style="0" customWidth="1"/>
    <col min="2" max="43" width="1.7109375" style="0" customWidth="1"/>
    <col min="44" max="44" width="3.7109375" style="0" customWidth="1"/>
    <col min="45" max="48" width="1.7109375" style="0" customWidth="1"/>
    <col min="49" max="49" width="3.00390625" style="0" customWidth="1"/>
    <col min="50" max="52" width="1.7109375" style="0" customWidth="1"/>
    <col min="53" max="53" width="0.71875" style="0" customWidth="1"/>
    <col min="55" max="55" width="2.00390625" style="589" hidden="1" customWidth="1"/>
    <col min="56" max="58" width="11.421875" style="0" hidden="1" customWidth="1"/>
    <col min="59" max="59" width="6.421875" style="0" hidden="1" customWidth="1"/>
    <col min="60" max="60" width="3.00390625" style="0" hidden="1" customWidth="1"/>
    <col min="61" max="61" width="8.28125" style="141" hidden="1" customWidth="1"/>
    <col min="62" max="62" width="11.421875" style="141" hidden="1" customWidth="1"/>
    <col min="63" max="63" width="21.8515625" style="141" hidden="1" customWidth="1"/>
    <col min="64" max="64" width="12.00390625" style="141" hidden="1" customWidth="1"/>
    <col min="65" max="71" width="11.421875" style="0" hidden="1" customWidth="1"/>
    <col min="72" max="87" width="0" style="0" hidden="1" customWidth="1"/>
  </cols>
  <sheetData>
    <row r="1" spans="1:53" ht="3" customHeight="1">
      <c r="A1" s="1553"/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  <c r="P1" s="1553"/>
      <c r="Q1" s="1553"/>
      <c r="R1" s="1553"/>
      <c r="S1" s="1553"/>
      <c r="T1" s="1553"/>
      <c r="U1" s="1553"/>
      <c r="V1" s="1553"/>
      <c r="W1" s="1553"/>
      <c r="X1" s="1553"/>
      <c r="Y1" s="1553"/>
      <c r="Z1" s="1553"/>
      <c r="AA1" s="1553"/>
      <c r="AB1" s="1553"/>
      <c r="AC1" s="1553"/>
      <c r="AD1" s="1553"/>
      <c r="AE1" s="1553"/>
      <c r="AF1" s="1553"/>
      <c r="AG1" s="1553"/>
      <c r="AH1" s="1553"/>
      <c r="AI1" s="1553"/>
      <c r="AJ1" s="1553"/>
      <c r="AK1" s="1553"/>
      <c r="AL1" s="1553"/>
      <c r="AM1" s="1553"/>
      <c r="AN1" s="1553"/>
      <c r="AO1" s="1553"/>
      <c r="AP1" s="1553"/>
      <c r="AQ1" s="1553"/>
      <c r="AR1" s="1553"/>
      <c r="AS1" s="1553"/>
      <c r="AT1" s="1553"/>
      <c r="AU1" s="1553"/>
      <c r="AV1" s="1553"/>
      <c r="AW1" s="1553"/>
      <c r="AX1" s="1553"/>
      <c r="AY1" s="1553"/>
      <c r="AZ1" s="1553"/>
      <c r="BA1" s="1553"/>
    </row>
    <row r="2" spans="1:71" ht="12.75">
      <c r="A2" s="1553"/>
      <c r="BA2" s="1553"/>
      <c r="BK2" s="579"/>
      <c r="BL2" s="579"/>
      <c r="BM2" s="49"/>
      <c r="BN2" s="49"/>
      <c r="BO2" s="49"/>
      <c r="BP2" s="49"/>
      <c r="BQ2" s="49"/>
      <c r="BR2" s="49"/>
      <c r="BS2" s="49"/>
    </row>
    <row r="3" spans="1:53" ht="12.75">
      <c r="A3" s="1553"/>
      <c r="BA3" s="1553"/>
    </row>
    <row r="4" spans="1:53" ht="12.75">
      <c r="A4" s="1553"/>
      <c r="BA4" s="1553"/>
    </row>
    <row r="5" spans="1:53" ht="12.75">
      <c r="A5" s="1553"/>
      <c r="BA5" s="1553"/>
    </row>
    <row r="6" spans="1:53" ht="12.75">
      <c r="A6" s="1553"/>
      <c r="BA6" s="1553"/>
    </row>
    <row r="7" spans="1:53" ht="12.75">
      <c r="A7" s="1553"/>
      <c r="BA7" s="1553"/>
    </row>
    <row r="8" spans="1:53" ht="12.75">
      <c r="A8" s="1553"/>
      <c r="BA8" s="1553"/>
    </row>
    <row r="9" spans="1:53" ht="15.75">
      <c r="A9" s="1553"/>
      <c r="X9" s="1582" t="s">
        <v>364</v>
      </c>
      <c r="Y9" s="1582"/>
      <c r="Z9" s="1582"/>
      <c r="AA9" s="1582"/>
      <c r="AB9" s="1582"/>
      <c r="AC9" s="1582"/>
      <c r="AD9" s="1582"/>
      <c r="AE9" s="1582"/>
      <c r="AF9" s="1582"/>
      <c r="AG9" s="1582"/>
      <c r="AH9" s="1582"/>
      <c r="BA9" s="1553"/>
    </row>
    <row r="10" spans="1:53" ht="12.75">
      <c r="A10" s="1553"/>
      <c r="I10" s="1589" t="s">
        <v>365</v>
      </c>
      <c r="J10" s="1589"/>
      <c r="K10" s="1589"/>
      <c r="L10" s="1589"/>
      <c r="M10" s="1589"/>
      <c r="N10" s="1589"/>
      <c r="O10" s="1589"/>
      <c r="P10" s="1589"/>
      <c r="Q10" s="1589"/>
      <c r="R10" s="1589"/>
      <c r="S10" s="1589"/>
      <c r="T10" s="1589"/>
      <c r="U10" s="1589"/>
      <c r="V10" s="1589"/>
      <c r="W10" s="1589"/>
      <c r="X10" s="1589"/>
      <c r="Y10" s="1589"/>
      <c r="Z10" s="1589"/>
      <c r="AA10" s="1589"/>
      <c r="AB10" s="1589"/>
      <c r="AC10" s="1589"/>
      <c r="AD10" s="1589"/>
      <c r="AE10" s="1589"/>
      <c r="AF10" s="1589"/>
      <c r="AG10" s="1589"/>
      <c r="AH10" s="1589"/>
      <c r="AI10" s="1589"/>
      <c r="AJ10" s="1589"/>
      <c r="AK10" s="1589"/>
      <c r="AL10" s="1589"/>
      <c r="AM10" s="1589"/>
      <c r="AN10" s="1589"/>
      <c r="AO10" s="1589"/>
      <c r="AP10" s="1589"/>
      <c r="AQ10" s="1589"/>
      <c r="AR10" s="1589"/>
      <c r="AS10" s="1589"/>
      <c r="AT10" s="1589"/>
      <c r="AU10" s="1589"/>
      <c r="AV10" s="1589"/>
      <c r="AW10" s="1589"/>
      <c r="AX10" s="1589"/>
      <c r="BA10" s="1553"/>
    </row>
    <row r="11" spans="1:53" ht="6.75" customHeight="1">
      <c r="A11" s="1553"/>
      <c r="B11" s="264"/>
      <c r="BA11" s="1553"/>
    </row>
    <row r="12" spans="1:53" ht="15.75">
      <c r="A12" s="1553"/>
      <c r="T12" s="1590" t="s">
        <v>366</v>
      </c>
      <c r="U12" s="1590"/>
      <c r="V12" s="1590"/>
      <c r="W12" s="1590"/>
      <c r="X12" s="1590"/>
      <c r="Y12" s="1590"/>
      <c r="Z12" s="1590"/>
      <c r="AA12" s="1590"/>
      <c r="AB12" s="1590"/>
      <c r="AC12" s="1590"/>
      <c r="AD12" s="1590"/>
      <c r="AE12" s="1590"/>
      <c r="AF12" s="1590"/>
      <c r="AG12" s="1590"/>
      <c r="AH12" s="1590"/>
      <c r="AI12" s="1590"/>
      <c r="AJ12" s="1590"/>
      <c r="AK12" s="1590"/>
      <c r="AL12" s="1590"/>
      <c r="BA12" s="1553"/>
    </row>
    <row r="13" spans="1:53" ht="4.5" customHeight="1">
      <c r="A13" s="1553"/>
      <c r="B13" s="265"/>
      <c r="BA13" s="1553"/>
    </row>
    <row r="14" spans="1:64" s="327" customFormat="1" ht="12">
      <c r="A14" s="1553"/>
      <c r="T14" s="1583" t="s">
        <v>367</v>
      </c>
      <c r="U14" s="1583"/>
      <c r="V14" s="1583"/>
      <c r="W14" s="1583"/>
      <c r="X14" s="1583"/>
      <c r="Y14" s="1583"/>
      <c r="Z14" s="1583"/>
      <c r="AA14" s="1583"/>
      <c r="AB14" s="1583"/>
      <c r="AC14" s="1583"/>
      <c r="AD14" s="1583"/>
      <c r="AE14" s="1583"/>
      <c r="AF14" s="1583"/>
      <c r="AG14" s="1583"/>
      <c r="AH14" s="1583"/>
      <c r="AI14" s="1583"/>
      <c r="AJ14" s="1583"/>
      <c r="AK14" s="1583"/>
      <c r="AL14" s="1583"/>
      <c r="AM14" s="1583"/>
      <c r="AN14" s="1583"/>
      <c r="AO14" s="1583"/>
      <c r="AP14" s="1583"/>
      <c r="AQ14" s="1583"/>
      <c r="AR14" s="1583"/>
      <c r="BA14" s="1553"/>
      <c r="BC14" s="590"/>
      <c r="BI14" s="580"/>
      <c r="BJ14" s="580"/>
      <c r="BK14" s="580"/>
      <c r="BL14" s="580"/>
    </row>
    <row r="15" spans="1:53" ht="9.75" customHeight="1">
      <c r="A15" s="1553"/>
      <c r="B15" s="266"/>
      <c r="BA15" s="1553"/>
    </row>
    <row r="16" spans="1:53" ht="6.75" customHeight="1">
      <c r="A16" s="1553"/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49"/>
      <c r="BA16" s="1553"/>
    </row>
    <row r="17" spans="1:53" ht="12.75">
      <c r="A17" s="1553"/>
      <c r="B17" s="298" t="s">
        <v>409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Z17" s="1392" t="str">
        <f>'INGRESO DE DATOS'!$G$5</f>
        <v>#</v>
      </c>
      <c r="AA17" s="1392"/>
      <c r="AB17" s="1392"/>
      <c r="AC17" s="1392"/>
      <c r="AD17" s="1392"/>
      <c r="AE17" s="1392"/>
      <c r="AF17" s="1392"/>
      <c r="AG17" s="1392"/>
      <c r="AH17" s="1392"/>
      <c r="AI17" s="1392"/>
      <c r="AJ17" s="1392"/>
      <c r="AK17" s="1392"/>
      <c r="AL17" s="1392"/>
      <c r="AM17" s="1392"/>
      <c r="AN17" s="1392"/>
      <c r="AO17" s="1392"/>
      <c r="AP17" s="1392"/>
      <c r="AQ17" s="1392"/>
      <c r="AR17" s="1392"/>
      <c r="AS17" s="1392"/>
      <c r="AT17" s="1392"/>
      <c r="AU17" s="1392"/>
      <c r="AV17" s="1392"/>
      <c r="AW17" s="1392"/>
      <c r="AX17" s="1392"/>
      <c r="AY17" s="1392"/>
      <c r="AZ17" s="250"/>
      <c r="BA17" s="1553"/>
    </row>
    <row r="18" spans="1:53" ht="8.25" customHeight="1">
      <c r="A18" s="1553"/>
      <c r="B18" s="298" t="s">
        <v>6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250"/>
      <c r="BA18" s="1553"/>
    </row>
    <row r="19" spans="1:53" ht="12.75">
      <c r="A19" s="1553"/>
      <c r="B19" s="298" t="s">
        <v>410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588" t="str">
        <f>'INGRESO DE DATOS'!$G$16</f>
        <v>#</v>
      </c>
      <c r="N19" s="1588"/>
      <c r="O19" s="1588"/>
      <c r="P19" s="1588"/>
      <c r="Q19" s="1588"/>
      <c r="R19" s="1588"/>
      <c r="S19" s="1588"/>
      <c r="T19" s="1588"/>
      <c r="U19" s="1588"/>
      <c r="V19" s="1588"/>
      <c r="W19" s="1588"/>
      <c r="X19" s="1588"/>
      <c r="Y19" s="1588"/>
      <c r="Z19" s="1588"/>
      <c r="AA19" s="1588"/>
      <c r="AB19" s="1588"/>
      <c r="AC19" s="1588"/>
      <c r="AD19" s="1588"/>
      <c r="AE19" s="1588"/>
      <c r="AF19" s="1588"/>
      <c r="AG19" s="1588"/>
      <c r="AH19" s="1588"/>
      <c r="AI19" s="1588"/>
      <c r="AJ19" s="1588"/>
      <c r="AK19" s="1588"/>
      <c r="AL19" s="1588"/>
      <c r="AM19" s="1588"/>
      <c r="AN19" s="1588"/>
      <c r="AO19" s="1588"/>
      <c r="AP19" s="1588"/>
      <c r="AQ19" s="1588"/>
      <c r="AR19" s="1588"/>
      <c r="AS19" s="1588"/>
      <c r="AT19" s="1588"/>
      <c r="AU19" s="1588"/>
      <c r="AV19" s="1588"/>
      <c r="AW19" s="1588"/>
      <c r="AX19" s="1588"/>
      <c r="AY19" s="1588"/>
      <c r="AZ19" s="250"/>
      <c r="BA19" s="1553"/>
    </row>
    <row r="20" spans="1:53" ht="6.75" customHeight="1">
      <c r="A20" s="1553"/>
      <c r="B20" s="299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250"/>
      <c r="BA20" s="1553"/>
    </row>
    <row r="21" spans="1:53" ht="11.25" customHeight="1">
      <c r="A21" s="1553"/>
      <c r="B21" s="298" t="s">
        <v>411</v>
      </c>
      <c r="C21" s="125"/>
      <c r="D21" s="125"/>
      <c r="E21" s="125"/>
      <c r="F21" s="125"/>
      <c r="G21" s="125"/>
      <c r="H21" s="125"/>
      <c r="I21" s="1588" t="str">
        <f>'INGRESO DE DATOS'!$G$26</f>
        <v>#</v>
      </c>
      <c r="J21" s="1588"/>
      <c r="K21" s="1588"/>
      <c r="L21" s="1588"/>
      <c r="M21" s="1588"/>
      <c r="N21" s="1588"/>
      <c r="O21" s="1588"/>
      <c r="P21" s="1588"/>
      <c r="Q21" s="1588"/>
      <c r="R21" s="1588"/>
      <c r="S21" s="1588"/>
      <c r="T21" s="1588"/>
      <c r="U21" s="1588"/>
      <c r="V21" s="1588"/>
      <c r="W21" s="1588"/>
      <c r="X21" s="1588"/>
      <c r="Y21" s="1588"/>
      <c r="Z21" s="1588"/>
      <c r="AA21" s="1588"/>
      <c r="AB21" s="1588"/>
      <c r="AC21" s="1588"/>
      <c r="AD21" s="1588"/>
      <c r="AE21" s="1588"/>
      <c r="AF21" s="1588"/>
      <c r="AG21" s="1588"/>
      <c r="AH21" s="1588"/>
      <c r="AI21" s="1588"/>
      <c r="AJ21" s="1588"/>
      <c r="AK21" s="1588"/>
      <c r="AL21" s="1588"/>
      <c r="AM21" s="1588"/>
      <c r="AN21" s="1588"/>
      <c r="AO21" s="1588"/>
      <c r="AP21" s="1588"/>
      <c r="AQ21" s="1588"/>
      <c r="AR21" s="1588"/>
      <c r="AS21" s="1588"/>
      <c r="AT21" s="1588"/>
      <c r="AU21" s="1588"/>
      <c r="AV21" s="1588"/>
      <c r="AW21" s="1588"/>
      <c r="AX21" s="1588"/>
      <c r="AY21" s="1588"/>
      <c r="AZ21" s="250"/>
      <c r="BA21" s="1553"/>
    </row>
    <row r="22" spans="1:53" ht="7.5" customHeight="1">
      <c r="A22" s="1553"/>
      <c r="B22" s="300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251"/>
      <c r="BA22" s="1553"/>
    </row>
    <row r="23" spans="1:53" ht="12.75">
      <c r="A23" s="1553"/>
      <c r="B23" s="265"/>
      <c r="BA23" s="1553"/>
    </row>
    <row r="24" spans="1:53" ht="12.75">
      <c r="A24" s="1553"/>
      <c r="B24" s="268" t="s">
        <v>368</v>
      </c>
      <c r="BA24" s="1553"/>
    </row>
    <row r="25" spans="1:53" ht="6.75" customHeight="1">
      <c r="A25" s="1553"/>
      <c r="B25" s="267"/>
      <c r="BA25" s="1553"/>
    </row>
    <row r="26" spans="1:64" s="285" customFormat="1" ht="12" customHeight="1">
      <c r="A26" s="1553"/>
      <c r="B26" s="291" t="s">
        <v>369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  <c r="X26" s="294"/>
      <c r="Y26" s="295" t="s">
        <v>378</v>
      </c>
      <c r="Z26" s="292"/>
      <c r="AA26" s="292"/>
      <c r="AB26" s="292"/>
      <c r="AC26" s="292"/>
      <c r="AD26" s="293"/>
      <c r="AE26" s="294"/>
      <c r="AF26" s="295" t="s">
        <v>379</v>
      </c>
      <c r="AG26" s="292"/>
      <c r="AH26" s="293"/>
      <c r="AI26" s="294"/>
      <c r="AJ26" s="292"/>
      <c r="AK26" s="295" t="s">
        <v>380</v>
      </c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3"/>
      <c r="BA26" s="1553"/>
      <c r="BC26" s="591"/>
      <c r="BI26" s="141"/>
      <c r="BJ26" s="141"/>
      <c r="BK26" s="141"/>
      <c r="BL26" s="141"/>
    </row>
    <row r="27" spans="1:64" s="286" customFormat="1" ht="12.75">
      <c r="A27" s="1553"/>
      <c r="B27" s="1567"/>
      <c r="C27" s="1568"/>
      <c r="D27" s="1568"/>
      <c r="E27" s="1568"/>
      <c r="F27" s="1568"/>
      <c r="G27" s="1568"/>
      <c r="H27" s="1568"/>
      <c r="I27" s="1568"/>
      <c r="J27" s="1568"/>
      <c r="K27" s="1568"/>
      <c r="L27" s="1568"/>
      <c r="M27" s="1568"/>
      <c r="N27" s="1568"/>
      <c r="O27" s="1568"/>
      <c r="P27" s="1568"/>
      <c r="Q27" s="1568"/>
      <c r="R27" s="1568"/>
      <c r="S27" s="1568"/>
      <c r="T27" s="1568"/>
      <c r="U27" s="1568"/>
      <c r="V27" s="1568"/>
      <c r="W27" s="1569"/>
      <c r="X27" s="334"/>
      <c r="Y27" s="313"/>
      <c r="Z27" s="313"/>
      <c r="AA27" s="313"/>
      <c r="AB27" s="313"/>
      <c r="AC27" s="313"/>
      <c r="AD27" s="314"/>
      <c r="AZ27" s="302"/>
      <c r="BA27" s="1553"/>
      <c r="BC27" s="592"/>
      <c r="BI27" s="330"/>
      <c r="BJ27" s="330"/>
      <c r="BK27" s="330"/>
      <c r="BL27" s="330"/>
    </row>
    <row r="28" spans="1:64" s="286" customFormat="1" ht="12.75" customHeight="1">
      <c r="A28" s="1553"/>
      <c r="B28" s="1570"/>
      <c r="C28" s="1571"/>
      <c r="D28" s="1571"/>
      <c r="E28" s="1571"/>
      <c r="F28" s="1571"/>
      <c r="G28" s="1571"/>
      <c r="H28" s="1571"/>
      <c r="I28" s="1571"/>
      <c r="J28" s="1571"/>
      <c r="K28" s="1571"/>
      <c r="L28" s="1571"/>
      <c r="M28" s="1571"/>
      <c r="N28" s="1571"/>
      <c r="O28" s="1571"/>
      <c r="P28" s="1571"/>
      <c r="Q28" s="1571"/>
      <c r="R28" s="1571"/>
      <c r="S28" s="1571"/>
      <c r="T28" s="1571"/>
      <c r="U28" s="1571"/>
      <c r="V28" s="1571"/>
      <c r="W28" s="1572"/>
      <c r="X28" s="1576"/>
      <c r="Y28" s="1577"/>
      <c r="Z28" s="1577"/>
      <c r="AA28" s="1577"/>
      <c r="AB28" s="1577"/>
      <c r="AC28" s="1577"/>
      <c r="AD28" s="1578"/>
      <c r="AF28" s="1579" t="s">
        <v>243</v>
      </c>
      <c r="AG28" s="1579"/>
      <c r="AH28" s="1579"/>
      <c r="AI28" s="1579"/>
      <c r="AJ28" s="305" t="s">
        <v>370</v>
      </c>
      <c r="AK28" s="305"/>
      <c r="AL28" s="305"/>
      <c r="AM28" s="305"/>
      <c r="AN28" s="305"/>
      <c r="AO28" s="305"/>
      <c r="AP28" s="305"/>
      <c r="AQ28" s="351" t="s">
        <v>712</v>
      </c>
      <c r="AR28" s="351"/>
      <c r="AS28" s="351"/>
      <c r="AT28" s="351" t="s">
        <v>381</v>
      </c>
      <c r="AU28" s="351"/>
      <c r="AV28" s="351"/>
      <c r="AW28" s="351"/>
      <c r="AX28" s="351"/>
      <c r="AY28" s="351"/>
      <c r="AZ28" s="353"/>
      <c r="BA28" s="1553"/>
      <c r="BC28" s="592"/>
      <c r="BI28" s="330"/>
      <c r="BJ28" s="330"/>
      <c r="BK28" s="330"/>
      <c r="BL28" s="330"/>
    </row>
    <row r="29" spans="1:64" s="286" customFormat="1" ht="12.75">
      <c r="A29" s="1553"/>
      <c r="B29" s="1570"/>
      <c r="C29" s="1571"/>
      <c r="D29" s="1571"/>
      <c r="E29" s="1571"/>
      <c r="F29" s="1571"/>
      <c r="G29" s="1571"/>
      <c r="H29" s="1571"/>
      <c r="I29" s="1571"/>
      <c r="J29" s="1571"/>
      <c r="K29" s="1571"/>
      <c r="L29" s="1571"/>
      <c r="M29" s="1571"/>
      <c r="N29" s="1571"/>
      <c r="O29" s="1571"/>
      <c r="P29" s="1571"/>
      <c r="Q29" s="1571"/>
      <c r="R29" s="1571"/>
      <c r="S29" s="1571"/>
      <c r="T29" s="1571"/>
      <c r="U29" s="1571"/>
      <c r="V29" s="1571"/>
      <c r="W29" s="1572"/>
      <c r="X29" s="1576"/>
      <c r="Y29" s="1577"/>
      <c r="Z29" s="1577"/>
      <c r="AA29" s="1577"/>
      <c r="AB29" s="1577"/>
      <c r="AC29" s="1577"/>
      <c r="AD29" s="1578"/>
      <c r="AF29" s="1579" t="s">
        <v>243</v>
      </c>
      <c r="AG29" s="1579"/>
      <c r="AH29" s="1579"/>
      <c r="AI29" s="1579"/>
      <c r="AJ29" s="305" t="s">
        <v>371</v>
      </c>
      <c r="AK29" s="305"/>
      <c r="AL29" s="305"/>
      <c r="AM29" s="305"/>
      <c r="AN29" s="305"/>
      <c r="AO29" s="305"/>
      <c r="AP29" s="305"/>
      <c r="AQ29" s="305"/>
      <c r="AR29" s="305"/>
      <c r="AS29" s="305"/>
      <c r="AT29" s="352" t="s">
        <v>382</v>
      </c>
      <c r="AU29" s="351"/>
      <c r="AV29" s="351"/>
      <c r="AW29" s="351"/>
      <c r="AX29" s="351"/>
      <c r="AY29" s="351"/>
      <c r="AZ29" s="353"/>
      <c r="BA29" s="1553"/>
      <c r="BC29" s="592"/>
      <c r="BI29" s="330"/>
      <c r="BJ29" s="330"/>
      <c r="BK29" s="330"/>
      <c r="BL29" s="330"/>
    </row>
    <row r="30" spans="1:64" s="286" customFormat="1" ht="12.75">
      <c r="A30" s="1553"/>
      <c r="B30" s="1570"/>
      <c r="C30" s="1571"/>
      <c r="D30" s="1571"/>
      <c r="E30" s="1571"/>
      <c r="F30" s="1571"/>
      <c r="G30" s="1571"/>
      <c r="H30" s="1571"/>
      <c r="I30" s="1571"/>
      <c r="J30" s="1571"/>
      <c r="K30" s="1571"/>
      <c r="L30" s="1571"/>
      <c r="M30" s="1571"/>
      <c r="N30" s="1571"/>
      <c r="O30" s="1571"/>
      <c r="P30" s="1571"/>
      <c r="Q30" s="1571"/>
      <c r="R30" s="1571"/>
      <c r="S30" s="1571"/>
      <c r="T30" s="1571"/>
      <c r="U30" s="1571"/>
      <c r="V30" s="1571"/>
      <c r="W30" s="1572"/>
      <c r="X30" s="1576"/>
      <c r="Y30" s="1577"/>
      <c r="Z30" s="1577"/>
      <c r="AA30" s="1577"/>
      <c r="AB30" s="1577"/>
      <c r="AC30" s="1577"/>
      <c r="AD30" s="1578"/>
      <c r="AF30" s="1579" t="s">
        <v>243</v>
      </c>
      <c r="AG30" s="1579"/>
      <c r="AH30" s="1579"/>
      <c r="AI30" s="1579"/>
      <c r="AJ30" s="305" t="s">
        <v>385</v>
      </c>
      <c r="AK30" s="305"/>
      <c r="AL30" s="305"/>
      <c r="AM30" s="305"/>
      <c r="AN30" s="305"/>
      <c r="AO30" s="305"/>
      <c r="AP30" s="305"/>
      <c r="AQ30" s="305"/>
      <c r="AR30" s="305"/>
      <c r="AS30" s="305"/>
      <c r="AT30" s="352" t="s">
        <v>382</v>
      </c>
      <c r="AU30" s="351"/>
      <c r="AV30" s="351"/>
      <c r="AW30" s="351"/>
      <c r="AX30" s="351"/>
      <c r="AY30" s="351"/>
      <c r="AZ30" s="353"/>
      <c r="BA30" s="1553"/>
      <c r="BC30" s="592"/>
      <c r="BI30" s="330"/>
      <c r="BJ30" s="330"/>
      <c r="BK30" s="330"/>
      <c r="BL30" s="330"/>
    </row>
    <row r="31" spans="1:64" s="286" customFormat="1" ht="12.75">
      <c r="A31" s="1553"/>
      <c r="B31" s="1573"/>
      <c r="C31" s="1574"/>
      <c r="D31" s="1574"/>
      <c r="E31" s="1574"/>
      <c r="F31" s="1574"/>
      <c r="G31" s="1574"/>
      <c r="H31" s="1574"/>
      <c r="I31" s="1574"/>
      <c r="J31" s="1574"/>
      <c r="K31" s="1574"/>
      <c r="L31" s="1574"/>
      <c r="M31" s="1574"/>
      <c r="N31" s="1574"/>
      <c r="O31" s="1574"/>
      <c r="P31" s="1574"/>
      <c r="Q31" s="1574"/>
      <c r="R31" s="1574"/>
      <c r="S31" s="1574"/>
      <c r="T31" s="1574"/>
      <c r="U31" s="1574"/>
      <c r="V31" s="1574"/>
      <c r="W31" s="1575"/>
      <c r="X31" s="1564"/>
      <c r="Y31" s="1565"/>
      <c r="Z31" s="1565"/>
      <c r="AA31" s="1565"/>
      <c r="AB31" s="1565"/>
      <c r="AC31" s="1565"/>
      <c r="AD31" s="1566"/>
      <c r="AE31" s="303"/>
      <c r="AF31" s="1563" t="s">
        <v>243</v>
      </c>
      <c r="AG31" s="1563"/>
      <c r="AH31" s="1563"/>
      <c r="AI31" s="1563"/>
      <c r="AJ31" s="306" t="s">
        <v>383</v>
      </c>
      <c r="AK31" s="307"/>
      <c r="AL31" s="307"/>
      <c r="AM31" s="357"/>
      <c r="AN31" s="357"/>
      <c r="AO31" s="357"/>
      <c r="AP31" s="357"/>
      <c r="AQ31" s="357"/>
      <c r="AR31" s="357"/>
      <c r="AS31" s="307"/>
      <c r="AT31" s="356" t="s">
        <v>384</v>
      </c>
      <c r="AU31" s="354"/>
      <c r="AV31" s="354"/>
      <c r="AW31" s="354"/>
      <c r="AX31" s="354"/>
      <c r="AY31" s="354"/>
      <c r="AZ31" s="355"/>
      <c r="BA31" s="1553"/>
      <c r="BC31" s="592"/>
      <c r="BI31" s="330"/>
      <c r="BJ31" s="330"/>
      <c r="BK31" s="330"/>
      <c r="BL31" s="330"/>
    </row>
    <row r="32" spans="1:64" s="286" customFormat="1" ht="13.5" thickBot="1">
      <c r="A32" s="1553"/>
      <c r="B32" s="280"/>
      <c r="BA32" s="1553"/>
      <c r="BC32" s="592"/>
      <c r="BI32" s="330"/>
      <c r="BJ32" s="330"/>
      <c r="BK32" s="330"/>
      <c r="BL32" s="330"/>
    </row>
    <row r="33" spans="1:64" s="285" customFormat="1" ht="13.5" thickBot="1">
      <c r="A33" s="1553"/>
      <c r="B33" s="269" t="s">
        <v>372</v>
      </c>
      <c r="BA33" s="1553"/>
      <c r="BC33" s="591"/>
      <c r="BI33" s="141"/>
      <c r="BJ33" s="1554" t="s">
        <v>46</v>
      </c>
      <c r="BK33" s="1555"/>
      <c r="BL33" s="141"/>
    </row>
    <row r="34" spans="1:64" s="285" customFormat="1" ht="3.75" customHeight="1">
      <c r="A34" s="1553"/>
      <c r="B34" s="270"/>
      <c r="BA34" s="1553"/>
      <c r="BC34" s="591"/>
      <c r="BD34" s="5"/>
      <c r="BE34" s="5"/>
      <c r="BF34" s="8"/>
      <c r="BG34" s="31"/>
      <c r="BH34" s="34"/>
      <c r="BI34" s="581"/>
      <c r="BJ34" s="408"/>
      <c r="BK34" s="408"/>
      <c r="BL34" s="582"/>
    </row>
    <row r="35" spans="1:64" s="286" customFormat="1" ht="12.75">
      <c r="A35" s="1553"/>
      <c r="B35" s="309" t="s">
        <v>373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1553"/>
      <c r="BC35" s="592"/>
      <c r="BD35" s="5"/>
      <c r="BE35" s="5"/>
      <c r="BF35" s="8"/>
      <c r="BG35" s="31"/>
      <c r="BH35" s="34"/>
      <c r="BI35" s="583"/>
      <c r="BJ35" s="205" t="s">
        <v>44</v>
      </c>
      <c r="BK35" s="40" t="s">
        <v>45</v>
      </c>
      <c r="BL35" s="213" t="s">
        <v>45</v>
      </c>
    </row>
    <row r="36" spans="1:64" s="310" customFormat="1" ht="17.25" customHeight="1">
      <c r="A36" s="1553"/>
      <c r="B36" s="1545" t="s">
        <v>374</v>
      </c>
      <c r="C36" s="1546"/>
      <c r="D36" s="1546"/>
      <c r="E36" s="338"/>
      <c r="F36" s="1557"/>
      <c r="G36" s="1548"/>
      <c r="H36" s="1548"/>
      <c r="I36" s="1548"/>
      <c r="J36" s="331"/>
      <c r="K36" s="331" t="s">
        <v>386</v>
      </c>
      <c r="L36" s="331"/>
      <c r="M36" s="331"/>
      <c r="N36" s="331"/>
      <c r="O36" s="331"/>
      <c r="P36" s="331"/>
      <c r="Q36" s="331"/>
      <c r="R36" s="331"/>
      <c r="S36" s="1548">
        <v>0</v>
      </c>
      <c r="T36" s="1548"/>
      <c r="U36" s="1548"/>
      <c r="V36" s="1548"/>
      <c r="W36" s="1548"/>
      <c r="X36" s="1548"/>
      <c r="Y36" s="1548"/>
      <c r="Z36" s="331" t="s">
        <v>387</v>
      </c>
      <c r="AA36" s="331"/>
      <c r="AB36" s="331"/>
      <c r="AC36" s="331"/>
      <c r="AD36" s="331"/>
      <c r="AE36" s="331"/>
      <c r="AF36" s="1548">
        <v>0</v>
      </c>
      <c r="AG36" s="1548"/>
      <c r="AH36" s="1548"/>
      <c r="AI36" s="1548"/>
      <c r="AJ36" s="1548"/>
      <c r="AK36" s="1548"/>
      <c r="AL36" s="331" t="s">
        <v>407</v>
      </c>
      <c r="AM36" s="331"/>
      <c r="AN36" s="331"/>
      <c r="AO36" s="331"/>
      <c r="AP36" s="1580">
        <f aca="true" t="shared" si="0" ref="AP36:AP42">+AF36*S36</f>
        <v>0</v>
      </c>
      <c r="AQ36" s="1580"/>
      <c r="AR36" s="1580"/>
      <c r="AS36" s="1580"/>
      <c r="AT36" s="1580"/>
      <c r="AU36" s="1580"/>
      <c r="AV36" s="1580"/>
      <c r="AW36" s="1580"/>
      <c r="AX36" s="1580"/>
      <c r="AY36" s="1580"/>
      <c r="AZ36" s="1581"/>
      <c r="BA36" s="1553"/>
      <c r="BC36" s="593"/>
      <c r="BE36" s="28"/>
      <c r="BF36" s="8"/>
      <c r="BG36" s="39"/>
      <c r="BH36" s="34"/>
      <c r="BI36" s="583"/>
      <c r="BJ36" s="205"/>
      <c r="BK36" s="40"/>
      <c r="BL36" s="584">
        <v>0.085</v>
      </c>
    </row>
    <row r="37" spans="1:64" s="286" customFormat="1" ht="12.75">
      <c r="A37" s="1553"/>
      <c r="B37" s="1560" t="s">
        <v>374</v>
      </c>
      <c r="C37" s="1561"/>
      <c r="D37" s="1561"/>
      <c r="E37" s="339"/>
      <c r="F37" s="1557"/>
      <c r="G37" s="1548"/>
      <c r="H37" s="1548"/>
      <c r="I37" s="1548"/>
      <c r="J37" s="283"/>
      <c r="K37" s="283" t="s">
        <v>388</v>
      </c>
      <c r="L37" s="283"/>
      <c r="M37" s="283" t="s">
        <v>405</v>
      </c>
      <c r="N37" s="283"/>
      <c r="O37" s="283"/>
      <c r="P37" s="283"/>
      <c r="Q37" s="283"/>
      <c r="R37" s="283"/>
      <c r="S37" s="1548">
        <v>0</v>
      </c>
      <c r="T37" s="1548"/>
      <c r="U37" s="1548"/>
      <c r="V37" s="1548"/>
      <c r="W37" s="1548"/>
      <c r="X37" s="1548"/>
      <c r="Y37" s="1548"/>
      <c r="Z37" s="283" t="s">
        <v>387</v>
      </c>
      <c r="AA37" s="283"/>
      <c r="AB37" s="283"/>
      <c r="AC37" s="283"/>
      <c r="AD37" s="283"/>
      <c r="AE37" s="283"/>
      <c r="AF37" s="1548">
        <v>0</v>
      </c>
      <c r="AG37" s="1548"/>
      <c r="AH37" s="1548"/>
      <c r="AI37" s="1548"/>
      <c r="AJ37" s="1548"/>
      <c r="AK37" s="1548"/>
      <c r="AL37" s="340" t="s">
        <v>407</v>
      </c>
      <c r="AM37" s="283"/>
      <c r="AN37" s="283"/>
      <c r="AO37" s="283"/>
      <c r="AP37" s="1584">
        <f t="shared" si="0"/>
        <v>0</v>
      </c>
      <c r="AQ37" s="1584"/>
      <c r="AR37" s="1584"/>
      <c r="AS37" s="1584"/>
      <c r="AT37" s="1584"/>
      <c r="AU37" s="1584"/>
      <c r="AV37" s="1584"/>
      <c r="AW37" s="1584"/>
      <c r="AX37" s="1584"/>
      <c r="AY37" s="1584"/>
      <c r="AZ37" s="1585"/>
      <c r="BA37" s="1553"/>
      <c r="BC37" s="592"/>
      <c r="BE37" s="28"/>
      <c r="BG37" s="39"/>
      <c r="BH37" s="34"/>
      <c r="BI37" s="583">
        <v>8.5</v>
      </c>
      <c r="BJ37" s="205">
        <f>'INGRESO DE DATOS'!AK150</f>
        <v>2900000</v>
      </c>
      <c r="BK37" s="40">
        <f>BJ37</f>
        <v>2900000</v>
      </c>
      <c r="BL37" s="213">
        <f>BJ37*0.085</f>
        <v>246500.00000000003</v>
      </c>
    </row>
    <row r="38" spans="1:64" s="286" customFormat="1" ht="12.75">
      <c r="A38" s="1553"/>
      <c r="B38" s="1545" t="s">
        <v>374</v>
      </c>
      <c r="C38" s="1546"/>
      <c r="D38" s="1546"/>
      <c r="E38" s="338"/>
      <c r="F38" s="1548"/>
      <c r="G38" s="1548"/>
      <c r="H38" s="1548"/>
      <c r="I38" s="1548"/>
      <c r="J38" s="331"/>
      <c r="K38" s="331" t="s">
        <v>406</v>
      </c>
      <c r="L38" s="331"/>
      <c r="M38" s="331"/>
      <c r="N38" s="331"/>
      <c r="O38" s="331"/>
      <c r="P38" s="331"/>
      <c r="Q38" s="331"/>
      <c r="R38" s="331"/>
      <c r="S38" s="1548">
        <v>0</v>
      </c>
      <c r="T38" s="1548"/>
      <c r="U38" s="1548"/>
      <c r="V38" s="1548"/>
      <c r="W38" s="1548"/>
      <c r="X38" s="1548"/>
      <c r="Y38" s="1548"/>
      <c r="Z38" s="331" t="s">
        <v>387</v>
      </c>
      <c r="AA38" s="331"/>
      <c r="AB38" s="331"/>
      <c r="AC38" s="331"/>
      <c r="AD38" s="331"/>
      <c r="AE38" s="331"/>
      <c r="AF38" s="1548">
        <v>0</v>
      </c>
      <c r="AG38" s="1548"/>
      <c r="AH38" s="1548"/>
      <c r="AI38" s="1548"/>
      <c r="AJ38" s="1548"/>
      <c r="AK38" s="1548"/>
      <c r="AL38" s="340" t="s">
        <v>407</v>
      </c>
      <c r="AM38" s="340"/>
      <c r="AN38" s="340"/>
      <c r="AO38" s="340"/>
      <c r="AP38" s="1551">
        <f t="shared" si="0"/>
        <v>0</v>
      </c>
      <c r="AQ38" s="1551"/>
      <c r="AR38" s="1551"/>
      <c r="AS38" s="1551"/>
      <c r="AT38" s="1551"/>
      <c r="AU38" s="1551"/>
      <c r="AV38" s="1551"/>
      <c r="AW38" s="1551"/>
      <c r="AX38" s="1551"/>
      <c r="AY38" s="1551"/>
      <c r="AZ38" s="1552"/>
      <c r="BA38" s="1553"/>
      <c r="BC38" s="592"/>
      <c r="BE38" s="28"/>
      <c r="BG38" s="31"/>
      <c r="BH38" s="3"/>
      <c r="BI38" s="585">
        <v>8</v>
      </c>
      <c r="BJ38" s="205">
        <f>'INGRESO DE DATOS'!AK151</f>
        <v>11600000</v>
      </c>
      <c r="BK38" s="40">
        <f>BK37+BJ38</f>
        <v>14500000</v>
      </c>
      <c r="BL38" s="213">
        <f>BJ37*0.085+BJ38*0.08</f>
        <v>1174500</v>
      </c>
    </row>
    <row r="39" spans="1:64" s="286" customFormat="1" ht="13.5" thickBot="1">
      <c r="A39" s="1553"/>
      <c r="B39" s="1545" t="s">
        <v>374</v>
      </c>
      <c r="C39" s="1546"/>
      <c r="D39" s="1546"/>
      <c r="E39" s="339"/>
      <c r="F39" s="1557"/>
      <c r="G39" s="1548"/>
      <c r="H39" s="1548"/>
      <c r="I39" s="1548"/>
      <c r="J39" s="283"/>
      <c r="K39" s="1547" t="s">
        <v>536</v>
      </c>
      <c r="L39" s="1547"/>
      <c r="M39" s="1547"/>
      <c r="N39" s="1547"/>
      <c r="O39" s="1547"/>
      <c r="P39" s="1547"/>
      <c r="Q39" s="1547"/>
      <c r="R39" s="1547"/>
      <c r="S39" s="1548">
        <v>0</v>
      </c>
      <c r="T39" s="1548"/>
      <c r="U39" s="1548"/>
      <c r="V39" s="1548"/>
      <c r="W39" s="1548"/>
      <c r="X39" s="1548"/>
      <c r="Y39" s="1548"/>
      <c r="Z39" s="1549" t="s">
        <v>387</v>
      </c>
      <c r="AA39" s="1549"/>
      <c r="AB39" s="1549"/>
      <c r="AC39" s="1549"/>
      <c r="AD39" s="1549"/>
      <c r="AE39" s="1549"/>
      <c r="AF39" s="1548">
        <v>0</v>
      </c>
      <c r="AG39" s="1548"/>
      <c r="AH39" s="1548"/>
      <c r="AI39" s="1548"/>
      <c r="AJ39" s="1548"/>
      <c r="AK39" s="1548"/>
      <c r="AL39" s="1550" t="s">
        <v>407</v>
      </c>
      <c r="AM39" s="1550"/>
      <c r="AN39" s="1550"/>
      <c r="AO39" s="283"/>
      <c r="AP39" s="1551">
        <f t="shared" si="0"/>
        <v>0</v>
      </c>
      <c r="AQ39" s="1551"/>
      <c r="AR39" s="1551"/>
      <c r="AS39" s="1551"/>
      <c r="AT39" s="1551"/>
      <c r="AU39" s="1551"/>
      <c r="AV39" s="1551"/>
      <c r="AW39" s="1551"/>
      <c r="AX39" s="1551"/>
      <c r="AY39" s="1551"/>
      <c r="AZ39" s="1552"/>
      <c r="BA39" s="1553"/>
      <c r="BC39" s="592"/>
      <c r="BE39" s="28"/>
      <c r="BG39" s="31"/>
      <c r="BH39" s="3"/>
      <c r="BI39" s="583">
        <v>7.5</v>
      </c>
      <c r="BJ39" s="205">
        <f>'INGRESO DE DATOS'!AK152</f>
        <v>14500000</v>
      </c>
      <c r="BK39" s="40">
        <f>BK38+BJ39</f>
        <v>29000000</v>
      </c>
      <c r="BL39" s="213">
        <f>BJ37*0.085+BJ38*0.08+BJ39*0.075</f>
        <v>2262000</v>
      </c>
    </row>
    <row r="40" spans="1:64" s="286" customFormat="1" ht="13.5" thickBot="1">
      <c r="A40" s="1553"/>
      <c r="B40" s="1545" t="s">
        <v>374</v>
      </c>
      <c r="C40" s="1546"/>
      <c r="D40" s="1546"/>
      <c r="E40" s="339"/>
      <c r="F40" s="1548"/>
      <c r="G40" s="1548"/>
      <c r="H40" s="1548"/>
      <c r="I40" s="1548"/>
      <c r="J40" s="283"/>
      <c r="K40" s="1547" t="s">
        <v>536</v>
      </c>
      <c r="L40" s="1547"/>
      <c r="M40" s="1547"/>
      <c r="N40" s="1547"/>
      <c r="O40" s="1547"/>
      <c r="P40" s="1547"/>
      <c r="Q40" s="1547"/>
      <c r="R40" s="1547"/>
      <c r="S40" s="1548">
        <v>0</v>
      </c>
      <c r="T40" s="1548"/>
      <c r="U40" s="1548"/>
      <c r="V40" s="1548"/>
      <c r="W40" s="1548"/>
      <c r="X40" s="1548"/>
      <c r="Y40" s="1548"/>
      <c r="Z40" s="1549" t="s">
        <v>387</v>
      </c>
      <c r="AA40" s="1549"/>
      <c r="AB40" s="1549"/>
      <c r="AC40" s="1549"/>
      <c r="AD40" s="1549"/>
      <c r="AE40" s="1549"/>
      <c r="AF40" s="1548">
        <v>0</v>
      </c>
      <c r="AG40" s="1548"/>
      <c r="AH40" s="1548"/>
      <c r="AI40" s="1548"/>
      <c r="AJ40" s="1548"/>
      <c r="AK40" s="1548"/>
      <c r="AL40" s="1550" t="s">
        <v>407</v>
      </c>
      <c r="AM40" s="1550"/>
      <c r="AN40" s="1550"/>
      <c r="AO40" s="283"/>
      <c r="AP40" s="1551">
        <f t="shared" si="0"/>
        <v>0</v>
      </c>
      <c r="AQ40" s="1551"/>
      <c r="AR40" s="1551"/>
      <c r="AS40" s="1551"/>
      <c r="AT40" s="1551"/>
      <c r="AU40" s="1551"/>
      <c r="AV40" s="1551"/>
      <c r="AW40" s="1551"/>
      <c r="AX40" s="1551"/>
      <c r="AY40" s="1551"/>
      <c r="AZ40" s="1552"/>
      <c r="BA40" s="1553"/>
      <c r="BC40" s="592"/>
      <c r="BE40" s="28"/>
      <c r="BG40" s="31"/>
      <c r="BH40" s="3"/>
      <c r="BI40" s="583">
        <v>7</v>
      </c>
      <c r="BJ40" s="205">
        <f>'INGRESO DE DATOS'!AK153</f>
        <v>58000000</v>
      </c>
      <c r="BK40" s="40">
        <f>BK39+BJ40</f>
        <v>87000000</v>
      </c>
      <c r="BL40" s="213">
        <f>BJ37*0.085+BJ38*0.08+BJ39*0.075+BJ40*0.07</f>
        <v>6322000</v>
      </c>
    </row>
    <row r="41" spans="1:64" s="286" customFormat="1" ht="13.5" thickBot="1">
      <c r="A41" s="1553"/>
      <c r="B41" s="1545" t="s">
        <v>374</v>
      </c>
      <c r="C41" s="1546"/>
      <c r="D41" s="1546"/>
      <c r="E41" s="339"/>
      <c r="F41" s="1548"/>
      <c r="G41" s="1548"/>
      <c r="H41" s="1548"/>
      <c r="I41" s="1548"/>
      <c r="J41" s="283"/>
      <c r="K41" s="1547" t="s">
        <v>536</v>
      </c>
      <c r="L41" s="1547"/>
      <c r="M41" s="1547"/>
      <c r="N41" s="1547"/>
      <c r="O41" s="1547"/>
      <c r="P41" s="1547"/>
      <c r="Q41" s="1547"/>
      <c r="R41" s="1547"/>
      <c r="S41" s="1548">
        <v>0</v>
      </c>
      <c r="T41" s="1548"/>
      <c r="U41" s="1548"/>
      <c r="V41" s="1548"/>
      <c r="W41" s="1548"/>
      <c r="X41" s="1548"/>
      <c r="Y41" s="1548"/>
      <c r="Z41" s="1549" t="s">
        <v>387</v>
      </c>
      <c r="AA41" s="1549"/>
      <c r="AB41" s="1549"/>
      <c r="AC41" s="1549"/>
      <c r="AD41" s="1549"/>
      <c r="AE41" s="1549"/>
      <c r="AF41" s="1548">
        <v>0</v>
      </c>
      <c r="AG41" s="1548"/>
      <c r="AH41" s="1548"/>
      <c r="AI41" s="1548"/>
      <c r="AJ41" s="1548"/>
      <c r="AK41" s="1548"/>
      <c r="AL41" s="1550" t="s">
        <v>407</v>
      </c>
      <c r="AM41" s="1550"/>
      <c r="AN41" s="1550"/>
      <c r="AO41" s="283"/>
      <c r="AP41" s="1551">
        <f t="shared" si="0"/>
        <v>0</v>
      </c>
      <c r="AQ41" s="1551"/>
      <c r="AR41" s="1551"/>
      <c r="AS41" s="1551"/>
      <c r="AT41" s="1551"/>
      <c r="AU41" s="1551"/>
      <c r="AV41" s="1551"/>
      <c r="AW41" s="1551"/>
      <c r="AX41" s="1551"/>
      <c r="AY41" s="1551"/>
      <c r="AZ41" s="1552"/>
      <c r="BA41" s="1553"/>
      <c r="BC41" s="592"/>
      <c r="BE41" s="28"/>
      <c r="BG41" s="31"/>
      <c r="BH41" s="3"/>
      <c r="BI41" s="583">
        <v>6.5</v>
      </c>
      <c r="BJ41" s="205">
        <f>'INGRESO DE DATOS'!AK154</f>
        <v>203000000</v>
      </c>
      <c r="BK41" s="40">
        <f>BK40+BJ41</f>
        <v>290000000</v>
      </c>
      <c r="BL41" s="213">
        <f>BJ37*0.085+BJ38*0.08+BJ39*0.075+BJ40*0.07+BJ41*0.065</f>
        <v>19517000</v>
      </c>
    </row>
    <row r="42" spans="1:64" s="286" customFormat="1" ht="13.5" thickBot="1">
      <c r="A42" s="1553"/>
      <c r="B42" s="1545" t="s">
        <v>374</v>
      </c>
      <c r="C42" s="1546"/>
      <c r="D42" s="1546"/>
      <c r="E42" s="339"/>
      <c r="F42" s="1548"/>
      <c r="G42" s="1548"/>
      <c r="H42" s="1548"/>
      <c r="I42" s="1548"/>
      <c r="J42" s="283"/>
      <c r="K42" s="1547" t="s">
        <v>536</v>
      </c>
      <c r="L42" s="1547"/>
      <c r="M42" s="1547"/>
      <c r="N42" s="1547"/>
      <c r="O42" s="1547"/>
      <c r="P42" s="1547"/>
      <c r="Q42" s="1547"/>
      <c r="R42" s="1547"/>
      <c r="S42" s="1548">
        <v>0</v>
      </c>
      <c r="T42" s="1548"/>
      <c r="U42" s="1548"/>
      <c r="V42" s="1548"/>
      <c r="W42" s="1548"/>
      <c r="X42" s="1548"/>
      <c r="Y42" s="1548"/>
      <c r="Z42" s="1549" t="s">
        <v>387</v>
      </c>
      <c r="AA42" s="1549"/>
      <c r="AB42" s="1549"/>
      <c r="AC42" s="1549"/>
      <c r="AD42" s="1549"/>
      <c r="AE42" s="1549"/>
      <c r="AF42" s="1548">
        <v>0</v>
      </c>
      <c r="AG42" s="1548"/>
      <c r="AH42" s="1548"/>
      <c r="AI42" s="1548"/>
      <c r="AJ42" s="1548"/>
      <c r="AK42" s="1548"/>
      <c r="AL42" s="1550" t="s">
        <v>407</v>
      </c>
      <c r="AM42" s="1550"/>
      <c r="AN42" s="1550"/>
      <c r="AO42" s="283"/>
      <c r="AP42" s="1551">
        <f t="shared" si="0"/>
        <v>0</v>
      </c>
      <c r="AQ42" s="1551"/>
      <c r="AR42" s="1551"/>
      <c r="AS42" s="1551"/>
      <c r="AT42" s="1551"/>
      <c r="AU42" s="1551"/>
      <c r="AV42" s="1551"/>
      <c r="AW42" s="1551"/>
      <c r="AX42" s="1551"/>
      <c r="AY42" s="1551"/>
      <c r="AZ42" s="1552"/>
      <c r="BA42" s="1553"/>
      <c r="BC42" s="592"/>
      <c r="BE42" s="28"/>
      <c r="BG42" s="31"/>
      <c r="BH42" s="3"/>
      <c r="BI42" s="586">
        <v>6</v>
      </c>
      <c r="BJ42" s="577" t="s">
        <v>414</v>
      </c>
      <c r="BK42" s="587"/>
      <c r="BL42" s="588"/>
    </row>
    <row r="43" spans="1:60" s="286" customFormat="1" ht="19.5" customHeight="1" thickBot="1">
      <c r="A43" s="1553"/>
      <c r="B43" s="272"/>
      <c r="C43" s="272"/>
      <c r="D43" s="272"/>
      <c r="E43" s="272"/>
      <c r="F43" s="272"/>
      <c r="G43" s="1558"/>
      <c r="H43" s="1558"/>
      <c r="I43" s="273"/>
      <c r="AI43" s="1384" t="s">
        <v>408</v>
      </c>
      <c r="AJ43" s="1385"/>
      <c r="AK43" s="1385"/>
      <c r="AL43" s="1385"/>
      <c r="AM43" s="1385"/>
      <c r="AN43" s="1385"/>
      <c r="AO43" s="1385"/>
      <c r="AP43" s="1586">
        <f>SUM(AP36:AZ42)</f>
        <v>0</v>
      </c>
      <c r="AQ43" s="1586"/>
      <c r="AR43" s="1586"/>
      <c r="AS43" s="1586"/>
      <c r="AT43" s="1586"/>
      <c r="AU43" s="1586"/>
      <c r="AV43" s="1586"/>
      <c r="AW43" s="1586"/>
      <c r="AX43" s="1586"/>
      <c r="AY43" s="1586"/>
      <c r="AZ43" s="1587"/>
      <c r="BA43" s="1553"/>
      <c r="BC43" s="592"/>
      <c r="BD43" s="9" t="s">
        <v>20</v>
      </c>
      <c r="BE43" s="28"/>
      <c r="BG43" s="31"/>
      <c r="BH43" s="41"/>
    </row>
    <row r="44" spans="1:60" s="286" customFormat="1" ht="12.75">
      <c r="A44" s="1553"/>
      <c r="B44" s="274"/>
      <c r="BA44" s="1553"/>
      <c r="BC44" s="592"/>
      <c r="BD44" s="5"/>
      <c r="BE44" s="28"/>
      <c r="BF44" s="10"/>
      <c r="BG44" s="31"/>
      <c r="BH44" s="39"/>
    </row>
    <row r="45" spans="1:60" s="286" customFormat="1" ht="12.75">
      <c r="A45" s="1553"/>
      <c r="B45" s="269" t="s">
        <v>375</v>
      </c>
      <c r="BA45" s="1553"/>
      <c r="BC45" s="592"/>
      <c r="BD45" s="5"/>
      <c r="BE45" s="28"/>
      <c r="BF45" s="10"/>
      <c r="BG45" s="31"/>
      <c r="BH45" s="39"/>
    </row>
    <row r="46" spans="1:64" s="286" customFormat="1" ht="3.75" customHeight="1">
      <c r="A46" s="1553"/>
      <c r="B46" s="275"/>
      <c r="BA46" s="1553"/>
      <c r="BC46" s="592"/>
      <c r="BI46" s="330"/>
      <c r="BJ46" s="330"/>
      <c r="BK46" s="330"/>
      <c r="BL46" s="330"/>
    </row>
    <row r="47" spans="1:55" s="252" customFormat="1" ht="12.75">
      <c r="A47" s="1553"/>
      <c r="B47" s="283" t="s">
        <v>376</v>
      </c>
      <c r="BA47" s="1553"/>
      <c r="BC47" s="594"/>
    </row>
    <row r="48" spans="1:64" s="286" customFormat="1" ht="15" customHeight="1">
      <c r="A48" s="1553"/>
      <c r="B48" s="271"/>
      <c r="M48" s="1559" t="e">
        <f>IF('INGRESO DE DATOS'!#REF!="si",#REF!,'Art.29'!AP43)</f>
        <v>#REF!</v>
      </c>
      <c r="N48" s="1559"/>
      <c r="O48" s="1559"/>
      <c r="P48" s="1559"/>
      <c r="Q48" s="1559"/>
      <c r="R48" s="1559"/>
      <c r="S48" s="1559"/>
      <c r="T48" s="1559"/>
      <c r="U48" s="1559"/>
      <c r="V48" s="1559"/>
      <c r="BA48" s="1553"/>
      <c r="BC48" s="592"/>
      <c r="BI48" s="330"/>
      <c r="BJ48" s="330"/>
      <c r="BK48" s="330"/>
      <c r="BL48" s="330"/>
    </row>
    <row r="49" spans="1:64" s="286" customFormat="1" ht="15.75" customHeight="1">
      <c r="A49" s="1553"/>
      <c r="B49" s="274"/>
      <c r="C49" s="1603" t="e">
        <f>IF(C50=8.5,8.5,0)</f>
        <v>#REF!</v>
      </c>
      <c r="D49" s="1604"/>
      <c r="E49" s="1605"/>
      <c r="F49" s="1602" t="s">
        <v>389</v>
      </c>
      <c r="G49" s="1601"/>
      <c r="H49" s="1601"/>
      <c r="I49" s="1601"/>
      <c r="J49" s="1601"/>
      <c r="K49" s="1601"/>
      <c r="L49" s="1601"/>
      <c r="M49" s="1601"/>
      <c r="N49" s="1562" t="e">
        <f>IF(M48&lt;=0,0,IF(AND(M48&gt;0,M48&lt;=BJ37),M48,IF(AND(M48&gt;BJ37,M48&lt;=BJ39),BJ37,IF(AND(M48&gt;BJ39,M48&lt;=BK39),BJ39,IF(AND(M48&gt;BK39,M48&lt;=BK40),BK39,IF(AND(M48&gt;BK40,M48&lt;=BK41),BK40,IF(M48&gt;BJ41,BK41)))))))</f>
        <v>#REF!</v>
      </c>
      <c r="O49" s="1562"/>
      <c r="P49" s="1562"/>
      <c r="Q49" s="1562"/>
      <c r="R49" s="1562"/>
      <c r="S49" s="1562"/>
      <c r="T49" s="1562"/>
      <c r="U49" s="1562"/>
      <c r="V49" s="295"/>
      <c r="W49" s="292"/>
      <c r="X49" s="292"/>
      <c r="Y49" s="292"/>
      <c r="Z49" s="292"/>
      <c r="AA49" s="292"/>
      <c r="AB49" s="292"/>
      <c r="AC49" s="292"/>
      <c r="AD49" s="292"/>
      <c r="AE49" s="333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1562" t="e">
        <f>IF(AND(M48&gt;0,M48&lt;=BK37),M48*0.085,IF(AND(M48&gt;BK37,M48&lt;=BK38),BL37,IF(AND(M48&gt;BK38,M48&lt;=BK39),BL38,IF(AND(M48&gt;BK39,M48&lt;=BK40),BL39,IF(AND(M48&gt;BK40,M48&lt;=BK41),BL40,IF(AND(M48&gt;BK41),BL41,0))))))</f>
        <v>#REF!</v>
      </c>
      <c r="AQ49" s="1562"/>
      <c r="AR49" s="1562"/>
      <c r="AS49" s="1562"/>
      <c r="AT49" s="1562"/>
      <c r="AU49" s="1562"/>
      <c r="AV49" s="1562"/>
      <c r="AW49" s="1562"/>
      <c r="AX49" s="292"/>
      <c r="AY49" s="292"/>
      <c r="AZ49" s="293"/>
      <c r="BA49" s="1553"/>
      <c r="BC49" s="592"/>
      <c r="BI49" s="330"/>
      <c r="BJ49" s="330"/>
      <c r="BK49" s="330"/>
      <c r="BL49" s="330"/>
    </row>
    <row r="50" spans="1:64" s="286" customFormat="1" ht="15.75" customHeight="1">
      <c r="A50" s="1553"/>
      <c r="B50" s="272"/>
      <c r="C50" s="1598" t="e">
        <f>IF(AND(M48&gt;0,M48&lt;=BJ37),8.5,IF(AND(M48&gt;BJ37,M48&lt;=BK38),8,IF(AND(M48&gt;BJ38,M48&lt;=BK39),7.5,IF(AND(M48&gt;BJ39,M48&lt;=BK40),7,IF(AND(M48&gt;BJ40,M48&lt;=BK41),6.5,IF(AND(M48&gt;BK41),6,0))))))</f>
        <v>#REF!</v>
      </c>
      <c r="D50" s="1599"/>
      <c r="E50" s="1600"/>
      <c r="F50" s="1601" t="s">
        <v>377</v>
      </c>
      <c r="G50" s="1601"/>
      <c r="H50" s="1601"/>
      <c r="I50" s="1601"/>
      <c r="J50" s="1601"/>
      <c r="K50" s="1601"/>
      <c r="L50" s="1601"/>
      <c r="M50" s="1601"/>
      <c r="N50" s="1562" t="e">
        <f>IF(M48&gt;=0,M48-N49)</f>
        <v>#REF!</v>
      </c>
      <c r="O50" s="1562"/>
      <c r="P50" s="1562"/>
      <c r="Q50" s="1562"/>
      <c r="R50" s="1562"/>
      <c r="S50" s="1562"/>
      <c r="T50" s="1562"/>
      <c r="U50" s="1562"/>
      <c r="V50" s="295"/>
      <c r="W50" s="292"/>
      <c r="X50" s="292"/>
      <c r="Y50" s="292"/>
      <c r="Z50" s="292"/>
      <c r="AA50" s="292"/>
      <c r="AB50" s="292"/>
      <c r="AC50" s="292"/>
      <c r="AD50" s="292"/>
      <c r="AE50" s="333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1562" t="e">
        <f>+(C50/100)*N50</f>
        <v>#REF!</v>
      </c>
      <c r="AQ50" s="1562"/>
      <c r="AR50" s="1562"/>
      <c r="AS50" s="1562"/>
      <c r="AT50" s="1562"/>
      <c r="AU50" s="1562"/>
      <c r="AV50" s="1562"/>
      <c r="AW50" s="1562"/>
      <c r="AX50" s="292"/>
      <c r="AY50" s="292"/>
      <c r="AZ50" s="293"/>
      <c r="BA50" s="1553"/>
      <c r="BC50" s="592"/>
      <c r="BI50" s="330"/>
      <c r="BJ50" s="330"/>
      <c r="BK50" s="330"/>
      <c r="BL50" s="330"/>
    </row>
    <row r="51" spans="1:64" s="286" customFormat="1" ht="13.5" thickBot="1">
      <c r="A51" s="1553"/>
      <c r="B51" s="272"/>
      <c r="C51" s="272"/>
      <c r="D51" s="272"/>
      <c r="E51" s="272"/>
      <c r="F51" s="272"/>
      <c r="G51" s="272"/>
      <c r="H51" s="272"/>
      <c r="AC51" s="334"/>
      <c r="AD51" s="313"/>
      <c r="AE51" s="313"/>
      <c r="AF51" s="335" t="s">
        <v>390</v>
      </c>
      <c r="AG51" s="313"/>
      <c r="AH51" s="313"/>
      <c r="AI51" s="313"/>
      <c r="AJ51" s="313"/>
      <c r="AK51" s="313"/>
      <c r="AL51" s="313"/>
      <c r="AM51" s="313"/>
      <c r="AN51" s="313"/>
      <c r="AO51" s="332" t="s">
        <v>5</v>
      </c>
      <c r="AP51" s="1608" t="e">
        <f>+AP49+AP50</f>
        <v>#REF!</v>
      </c>
      <c r="AQ51" s="1608"/>
      <c r="AR51" s="1608"/>
      <c r="AS51" s="1608"/>
      <c r="AT51" s="1608"/>
      <c r="AU51" s="1608"/>
      <c r="AV51" s="1608"/>
      <c r="AW51" s="1608"/>
      <c r="AX51" s="336"/>
      <c r="AY51" s="313"/>
      <c r="AZ51" s="314"/>
      <c r="BA51" s="1553"/>
      <c r="BC51" s="592"/>
      <c r="BI51" s="330"/>
      <c r="BJ51" s="330"/>
      <c r="BK51" s="330"/>
      <c r="BL51" s="330"/>
    </row>
    <row r="52" spans="1:64" s="286" customFormat="1" ht="18" customHeight="1" thickBot="1">
      <c r="A52" s="1553"/>
      <c r="B52" s="272"/>
      <c r="C52" s="272"/>
      <c r="D52" s="272"/>
      <c r="E52" s="272"/>
      <c r="F52" s="276"/>
      <c r="G52" s="272"/>
      <c r="H52" s="272"/>
      <c r="AC52" s="311"/>
      <c r="AD52" s="1609" t="s">
        <v>391</v>
      </c>
      <c r="AE52" s="1609"/>
      <c r="AF52" s="1609"/>
      <c r="AG52" s="1609"/>
      <c r="AH52" s="1609"/>
      <c r="AI52" s="1609"/>
      <c r="AJ52" s="1609"/>
      <c r="AK52" s="1609"/>
      <c r="AL52" s="1609"/>
      <c r="AM52" s="1609"/>
      <c r="AN52" s="1609"/>
      <c r="AO52" s="328" t="s">
        <v>5</v>
      </c>
      <c r="AP52" s="329"/>
      <c r="AQ52" s="1606" t="e">
        <f>+AP51/10</f>
        <v>#REF!</v>
      </c>
      <c r="AR52" s="1606"/>
      <c r="AS52" s="1606"/>
      <c r="AT52" s="1606"/>
      <c r="AU52" s="1606"/>
      <c r="AV52" s="1606"/>
      <c r="AW52" s="1606"/>
      <c r="AX52" s="1606"/>
      <c r="AY52" s="1606"/>
      <c r="AZ52" s="1607"/>
      <c r="BA52" s="1553"/>
      <c r="BC52" s="592"/>
      <c r="BI52" s="330"/>
      <c r="BJ52" s="330"/>
      <c r="BK52" s="330"/>
      <c r="BL52" s="330"/>
    </row>
    <row r="53" spans="1:64" s="286" customFormat="1" ht="6.75" customHeight="1" thickBot="1">
      <c r="A53" s="1553"/>
      <c r="B53" s="272"/>
      <c r="C53" s="272"/>
      <c r="D53" s="272"/>
      <c r="E53" s="272"/>
      <c r="F53" s="277"/>
      <c r="G53" s="273"/>
      <c r="H53" s="273"/>
      <c r="BA53" s="1553"/>
      <c r="BC53" s="592"/>
      <c r="BI53" s="330"/>
      <c r="BJ53" s="330"/>
      <c r="BK53" s="330"/>
      <c r="BL53" s="330"/>
    </row>
    <row r="54" spans="1:64" s="286" customFormat="1" ht="12.75" customHeight="1">
      <c r="A54" s="1553"/>
      <c r="B54" s="274"/>
      <c r="C54" s="319" t="s">
        <v>392</v>
      </c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6"/>
      <c r="AG54" s="1610" t="e">
        <f>ROUNDUP(AQ52,0)</f>
        <v>#REF!</v>
      </c>
      <c r="AH54" s="1611"/>
      <c r="AI54" s="1611"/>
      <c r="AJ54" s="1611"/>
      <c r="AK54" s="1611"/>
      <c r="AL54" s="1611"/>
      <c r="AM54" s="1611"/>
      <c r="AN54" s="1611"/>
      <c r="AO54" s="1611"/>
      <c r="AP54" s="1611"/>
      <c r="AQ54" s="1611"/>
      <c r="AR54" s="1611"/>
      <c r="AS54" s="1611"/>
      <c r="AT54" s="1611"/>
      <c r="AU54" s="1611"/>
      <c r="AV54" s="1611"/>
      <c r="AW54" s="1611"/>
      <c r="AX54" s="1611"/>
      <c r="AY54" s="1611"/>
      <c r="AZ54" s="1612"/>
      <c r="BA54" s="1553"/>
      <c r="BC54" s="592"/>
      <c r="BI54" s="330"/>
      <c r="BJ54" s="330"/>
      <c r="BK54" s="330"/>
      <c r="BL54" s="330"/>
    </row>
    <row r="55" spans="1:64" s="286" customFormat="1" ht="13.5" customHeight="1" thickBot="1">
      <c r="A55" s="1553"/>
      <c r="B55" s="271"/>
      <c r="C55" s="320" t="s">
        <v>393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8"/>
      <c r="AG55" s="1613"/>
      <c r="AH55" s="1614"/>
      <c r="AI55" s="1614"/>
      <c r="AJ55" s="1614"/>
      <c r="AK55" s="1614"/>
      <c r="AL55" s="1614"/>
      <c r="AM55" s="1614"/>
      <c r="AN55" s="1614"/>
      <c r="AO55" s="1614"/>
      <c r="AP55" s="1614"/>
      <c r="AQ55" s="1614"/>
      <c r="AR55" s="1614"/>
      <c r="AS55" s="1614"/>
      <c r="AT55" s="1614"/>
      <c r="AU55" s="1614"/>
      <c r="AV55" s="1614"/>
      <c r="AW55" s="1614"/>
      <c r="AX55" s="1614"/>
      <c r="AY55" s="1614"/>
      <c r="AZ55" s="1615"/>
      <c r="BA55" s="1553"/>
      <c r="BC55" s="592"/>
      <c r="BI55" s="330"/>
      <c r="BJ55" s="330"/>
      <c r="BK55" s="330"/>
      <c r="BL55" s="330"/>
    </row>
    <row r="56" spans="1:64" s="286" customFormat="1" ht="4.5" customHeight="1">
      <c r="A56" s="1553"/>
      <c r="B56" s="277"/>
      <c r="C56" s="278"/>
      <c r="D56" s="277"/>
      <c r="E56" s="279"/>
      <c r="BA56" s="1553"/>
      <c r="BC56" s="592"/>
      <c r="BI56" s="330"/>
      <c r="BJ56" s="330"/>
      <c r="BK56" s="330"/>
      <c r="BL56" s="330"/>
    </row>
    <row r="57" spans="1:64" s="286" customFormat="1" ht="19.5" customHeight="1">
      <c r="A57" s="1553"/>
      <c r="B57" s="274"/>
      <c r="C57" s="325" t="s">
        <v>394</v>
      </c>
      <c r="D57" s="326"/>
      <c r="E57" s="324"/>
      <c r="F57" s="324"/>
      <c r="G57" s="324"/>
      <c r="H57" s="324"/>
      <c r="I57" s="324"/>
      <c r="J57" s="1616" t="e">
        <f>enletras(AG54)</f>
        <v>#NAME?</v>
      </c>
      <c r="K57" s="1616"/>
      <c r="L57" s="1616"/>
      <c r="M57" s="1616"/>
      <c r="N57" s="1616"/>
      <c r="O57" s="1616"/>
      <c r="P57" s="1616"/>
      <c r="Q57" s="1616"/>
      <c r="R57" s="1616"/>
      <c r="S57" s="1616"/>
      <c r="T57" s="1616"/>
      <c r="U57" s="1616"/>
      <c r="V57" s="1616"/>
      <c r="W57" s="1616"/>
      <c r="X57" s="1616"/>
      <c r="Y57" s="1616"/>
      <c r="Z57" s="1616"/>
      <c r="AA57" s="1616"/>
      <c r="AB57" s="1616"/>
      <c r="AC57" s="1616"/>
      <c r="AD57" s="1616"/>
      <c r="AE57" s="1616"/>
      <c r="AF57" s="1616"/>
      <c r="AG57" s="1616"/>
      <c r="AH57" s="1616"/>
      <c r="AI57" s="1616"/>
      <c r="AJ57" s="1616"/>
      <c r="AK57" s="1616"/>
      <c r="AL57" s="1616"/>
      <c r="AM57" s="1616"/>
      <c r="AN57" s="1616"/>
      <c r="AO57" s="1616"/>
      <c r="AP57" s="1616"/>
      <c r="AQ57" s="1616"/>
      <c r="AR57" s="1616"/>
      <c r="AS57" s="1616"/>
      <c r="AT57" s="1616"/>
      <c r="AU57" s="1616"/>
      <c r="AV57" s="1616"/>
      <c r="AW57" s="1616"/>
      <c r="AX57" s="1616"/>
      <c r="AY57" s="1616"/>
      <c r="AZ57" s="1617"/>
      <c r="BA57" s="1553"/>
      <c r="BC57" s="592"/>
      <c r="BI57" s="330"/>
      <c r="BJ57" s="330"/>
      <c r="BK57" s="330"/>
      <c r="BL57" s="330"/>
    </row>
    <row r="58" spans="1:64" s="286" customFormat="1" ht="5.25" customHeight="1">
      <c r="A58" s="1553"/>
      <c r="B58" s="280"/>
      <c r="BA58" s="1553"/>
      <c r="BC58" s="592"/>
      <c r="BI58" s="330"/>
      <c r="BJ58" s="330"/>
      <c r="BK58" s="330"/>
      <c r="BL58" s="330"/>
    </row>
    <row r="59" spans="1:64" s="286" customFormat="1" ht="21.75" customHeight="1">
      <c r="A59" s="1553"/>
      <c r="B59" s="281"/>
      <c r="C59" s="1591" t="s">
        <v>395</v>
      </c>
      <c r="D59" s="1592"/>
      <c r="E59" s="1592"/>
      <c r="F59" s="1592"/>
      <c r="G59" s="1592"/>
      <c r="H59" s="1592"/>
      <c r="I59" s="1592"/>
      <c r="J59" s="1592"/>
      <c r="K59" s="1592"/>
      <c r="L59" s="1592"/>
      <c r="M59" s="1592"/>
      <c r="N59" s="1592"/>
      <c r="O59" s="1592"/>
      <c r="P59" s="1592"/>
      <c r="Q59" s="1592"/>
      <c r="R59" s="1592"/>
      <c r="S59" s="1592"/>
      <c r="T59" s="1592"/>
      <c r="U59" s="1592"/>
      <c r="V59" s="1592"/>
      <c r="W59" s="1593"/>
      <c r="X59" s="1594" t="s">
        <v>396</v>
      </c>
      <c r="Y59" s="1595"/>
      <c r="Z59" s="1595"/>
      <c r="AA59" s="1595"/>
      <c r="AB59" s="1595"/>
      <c r="AC59" s="1595"/>
      <c r="AD59" s="1595"/>
      <c r="AE59" s="314"/>
      <c r="AF59" s="1594" t="s">
        <v>397</v>
      </c>
      <c r="AG59" s="1596"/>
      <c r="AH59" s="1596"/>
      <c r="AI59" s="1596"/>
      <c r="AJ59" s="1596"/>
      <c r="AK59" s="1596"/>
      <c r="AL59" s="1596"/>
      <c r="AM59" s="1597"/>
      <c r="AO59" s="1594" t="s">
        <v>398</v>
      </c>
      <c r="AP59" s="1596"/>
      <c r="AQ59" s="1596"/>
      <c r="AR59" s="1596"/>
      <c r="AS59" s="1596"/>
      <c r="AT59" s="1596"/>
      <c r="AU59" s="1596"/>
      <c r="AV59" s="1596"/>
      <c r="AW59" s="1596"/>
      <c r="AX59" s="1596"/>
      <c r="AY59" s="1596"/>
      <c r="AZ59" s="1597"/>
      <c r="BA59" s="1553"/>
      <c r="BC59" s="592"/>
      <c r="BI59" s="330"/>
      <c r="BJ59" s="330"/>
      <c r="BK59" s="330"/>
      <c r="BL59" s="330"/>
    </row>
    <row r="60" spans="1:64" s="286" customFormat="1" ht="12.75">
      <c r="A60" s="1553"/>
      <c r="B60" s="272"/>
      <c r="C60" s="321"/>
      <c r="D60" s="322"/>
      <c r="E60" s="32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4"/>
      <c r="X60" s="312"/>
      <c r="Y60" s="303"/>
      <c r="Z60" s="303"/>
      <c r="AA60" s="303"/>
      <c r="AB60" s="303"/>
      <c r="AC60" s="303"/>
      <c r="AD60" s="303"/>
      <c r="AE60" s="304"/>
      <c r="AF60" s="312"/>
      <c r="AG60" s="303"/>
      <c r="AH60" s="303"/>
      <c r="AI60" s="303"/>
      <c r="AJ60" s="303"/>
      <c r="AK60" s="303"/>
      <c r="AL60" s="303"/>
      <c r="AM60" s="304"/>
      <c r="AO60" s="312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4"/>
      <c r="BA60" s="1553"/>
      <c r="BC60" s="592"/>
      <c r="BI60" s="330"/>
      <c r="BJ60" s="330"/>
      <c r="BK60" s="330"/>
      <c r="BL60" s="330"/>
    </row>
    <row r="61" spans="1:64" s="286" customFormat="1" ht="12.75">
      <c r="A61" s="1553"/>
      <c r="B61" s="272"/>
      <c r="C61" s="272"/>
      <c r="D61" s="272"/>
      <c r="E61" s="337"/>
      <c r="BA61" s="1553"/>
      <c r="BC61" s="592"/>
      <c r="BI61" s="330"/>
      <c r="BJ61" s="330"/>
      <c r="BK61" s="330"/>
      <c r="BL61" s="330"/>
    </row>
    <row r="62" spans="1:64" s="286" customFormat="1" ht="21.75" customHeight="1">
      <c r="A62" s="1553"/>
      <c r="B62" s="272"/>
      <c r="C62" s="272"/>
      <c r="D62" s="272"/>
      <c r="E62" s="337"/>
      <c r="BA62" s="1553"/>
      <c r="BC62" s="592"/>
      <c r="BI62" s="330"/>
      <c r="BJ62" s="330"/>
      <c r="BK62" s="330"/>
      <c r="BL62" s="330"/>
    </row>
    <row r="63" spans="1:64" s="286" customFormat="1" ht="12.75">
      <c r="A63" s="1553"/>
      <c r="B63" s="272"/>
      <c r="C63" s="272"/>
      <c r="D63" s="272"/>
      <c r="E63" s="337"/>
      <c r="BA63" s="1553"/>
      <c r="BC63" s="592"/>
      <c r="BI63" s="330"/>
      <c r="BJ63" s="330"/>
      <c r="BK63" s="330"/>
      <c r="BL63" s="330"/>
    </row>
    <row r="64" spans="1:64" s="286" customFormat="1" ht="12.75">
      <c r="A64" s="1553"/>
      <c r="B64" s="282"/>
      <c r="BA64" s="1553"/>
      <c r="BC64" s="592"/>
      <c r="BI64" s="330"/>
      <c r="BJ64" s="330"/>
      <c r="BK64" s="330"/>
      <c r="BL64" s="330"/>
    </row>
    <row r="65" spans="1:64" s="286" customFormat="1" ht="27" customHeight="1">
      <c r="A65" s="1553"/>
      <c r="B65" s="282"/>
      <c r="T65" s="289" t="s">
        <v>399</v>
      </c>
      <c r="BA65" s="1553"/>
      <c r="BC65" s="592"/>
      <c r="BI65" s="330"/>
      <c r="BJ65" s="330"/>
      <c r="BK65" s="330"/>
      <c r="BL65" s="330"/>
    </row>
    <row r="66" spans="1:64" s="286" customFormat="1" ht="12.75">
      <c r="A66" s="1553"/>
      <c r="B66" s="271"/>
      <c r="K66" s="283"/>
      <c r="T66" s="289" t="s">
        <v>400</v>
      </c>
      <c r="BA66" s="1553"/>
      <c r="BC66" s="592"/>
      <c r="BI66" s="330"/>
      <c r="BJ66" s="330"/>
      <c r="BK66" s="330"/>
      <c r="BL66" s="330"/>
    </row>
    <row r="67" spans="1:64" s="286" customFormat="1" ht="12.75">
      <c r="A67" s="1553"/>
      <c r="B67" s="287"/>
      <c r="T67" s="289" t="s">
        <v>401</v>
      </c>
      <c r="W67" s="1253" t="str">
        <f>'INGRESO DE DATOS'!$G$20</f>
        <v>#</v>
      </c>
      <c r="X67" s="1253"/>
      <c r="Y67" s="1253"/>
      <c r="Z67" s="1253"/>
      <c r="AA67" s="1253"/>
      <c r="AB67" s="1253"/>
      <c r="AC67" s="1253"/>
      <c r="AD67" s="289" t="s">
        <v>402</v>
      </c>
      <c r="AG67" s="1253" t="str">
        <f>'INGRESO DE DATOS'!$G$19</f>
        <v>#</v>
      </c>
      <c r="AH67" s="1253"/>
      <c r="AI67" s="1253"/>
      <c r="AJ67" s="1253"/>
      <c r="AK67" s="1253"/>
      <c r="AL67" s="1253"/>
      <c r="AM67" s="289" t="s">
        <v>403</v>
      </c>
      <c r="AP67" s="1253" t="str">
        <f>'INGRESO DE DATOS'!$G$17</f>
        <v>#</v>
      </c>
      <c r="AQ67" s="1253"/>
      <c r="AR67" s="1253"/>
      <c r="AS67" s="1253"/>
      <c r="AT67" s="1253"/>
      <c r="AU67" s="1253"/>
      <c r="AV67" s="1253"/>
      <c r="AW67" s="1253"/>
      <c r="AX67" s="1253"/>
      <c r="AY67" s="1253"/>
      <c r="AZ67" s="1253"/>
      <c r="BA67" s="1553"/>
      <c r="BC67" s="592"/>
      <c r="BI67" s="330"/>
      <c r="BJ67" s="330"/>
      <c r="BK67" s="330"/>
      <c r="BL67" s="330"/>
    </row>
    <row r="68" spans="1:64" s="286" customFormat="1" ht="12.75">
      <c r="A68" s="1553"/>
      <c r="B68" s="287"/>
      <c r="E68" s="288"/>
      <c r="T68" s="290" t="s">
        <v>404</v>
      </c>
      <c r="Y68" s="1253" t="str">
        <f>'INGRESO DE DATOS'!$G$21</f>
        <v>#</v>
      </c>
      <c r="Z68" s="1253"/>
      <c r="AA68" s="1253"/>
      <c r="AB68" s="1253"/>
      <c r="AC68" s="1253"/>
      <c r="AD68" s="1253"/>
      <c r="AE68" s="1253"/>
      <c r="AF68" s="1253"/>
      <c r="AG68" s="1253"/>
      <c r="AH68" s="1253"/>
      <c r="AI68" s="1253"/>
      <c r="AJ68" s="1253"/>
      <c r="AK68" s="1253"/>
      <c r="AL68" s="1253"/>
      <c r="AM68" s="1253"/>
      <c r="AN68" s="1253"/>
      <c r="AO68" s="1253"/>
      <c r="AP68" s="1253"/>
      <c r="AQ68" s="1253"/>
      <c r="AR68" s="1253"/>
      <c r="AS68" s="1253"/>
      <c r="AT68" s="1253"/>
      <c r="AU68" s="1253"/>
      <c r="AV68" s="1253"/>
      <c r="AW68" s="1253"/>
      <c r="AX68" s="1253"/>
      <c r="AY68" s="1253"/>
      <c r="AZ68" s="1253"/>
      <c r="BA68" s="1553"/>
      <c r="BC68" s="592"/>
      <c r="BI68" s="330"/>
      <c r="BJ68" s="330"/>
      <c r="BK68" s="330"/>
      <c r="BL68" s="330"/>
    </row>
    <row r="69" spans="1:64" s="286" customFormat="1" ht="12.75">
      <c r="A69" s="1553"/>
      <c r="BA69" s="1553"/>
      <c r="BC69" s="592"/>
      <c r="BI69" s="330"/>
      <c r="BJ69" s="330"/>
      <c r="BK69" s="330"/>
      <c r="BL69" s="330"/>
    </row>
    <row r="70" spans="1:64" s="286" customFormat="1" ht="12.75">
      <c r="A70" s="1553"/>
      <c r="BA70" s="1553"/>
      <c r="BC70" s="592"/>
      <c r="BI70" s="330"/>
      <c r="BJ70" s="330"/>
      <c r="BK70" s="330"/>
      <c r="BL70" s="330"/>
    </row>
    <row r="71" spans="1:64" s="286" customFormat="1" ht="3" customHeight="1">
      <c r="A71" s="1553"/>
      <c r="B71" s="1556"/>
      <c r="C71" s="1556"/>
      <c r="D71" s="1556"/>
      <c r="E71" s="1556"/>
      <c r="F71" s="1556"/>
      <c r="G71" s="1556"/>
      <c r="H71" s="1556"/>
      <c r="I71" s="1556"/>
      <c r="J71" s="1556"/>
      <c r="K71" s="1556"/>
      <c r="L71" s="1556"/>
      <c r="M71" s="1556"/>
      <c r="N71" s="1556"/>
      <c r="O71" s="1556"/>
      <c r="P71" s="1556"/>
      <c r="Q71" s="1556"/>
      <c r="R71" s="1556"/>
      <c r="S71" s="1556"/>
      <c r="T71" s="1556"/>
      <c r="U71" s="1556"/>
      <c r="V71" s="1556"/>
      <c r="W71" s="1556"/>
      <c r="X71" s="1556"/>
      <c r="Y71" s="1556"/>
      <c r="Z71" s="1556"/>
      <c r="AA71" s="1556"/>
      <c r="AB71" s="1556"/>
      <c r="AC71" s="1556"/>
      <c r="AD71" s="1556"/>
      <c r="AE71" s="1556"/>
      <c r="AF71" s="1556"/>
      <c r="AG71" s="1556"/>
      <c r="AH71" s="1556"/>
      <c r="AI71" s="1556"/>
      <c r="AJ71" s="1556"/>
      <c r="AK71" s="1556"/>
      <c r="AL71" s="1556"/>
      <c r="AM71" s="1556"/>
      <c r="AN71" s="1556"/>
      <c r="AO71" s="1556"/>
      <c r="AP71" s="1556"/>
      <c r="AQ71" s="1556"/>
      <c r="AR71" s="1556"/>
      <c r="AS71" s="1556"/>
      <c r="AT71" s="1556"/>
      <c r="AU71" s="1556"/>
      <c r="AV71" s="1556"/>
      <c r="AW71" s="1556"/>
      <c r="AX71" s="1556"/>
      <c r="AY71" s="1556"/>
      <c r="AZ71" s="1556"/>
      <c r="BA71" s="1553"/>
      <c r="BC71" s="592"/>
      <c r="BI71" s="330"/>
      <c r="BJ71" s="330"/>
      <c r="BK71" s="330"/>
      <c r="BL71" s="330"/>
    </row>
    <row r="72" spans="55:64" s="286" customFormat="1" ht="12.75">
      <c r="BC72" s="592"/>
      <c r="BI72" s="330"/>
      <c r="BJ72" s="330"/>
      <c r="BK72" s="330"/>
      <c r="BL72" s="330"/>
    </row>
    <row r="73" spans="55:64" s="286" customFormat="1" ht="6" customHeight="1">
      <c r="BC73" s="592"/>
      <c r="BI73" s="330"/>
      <c r="BJ73" s="330"/>
      <c r="BK73" s="330"/>
      <c r="BL73" s="330"/>
    </row>
    <row r="74" spans="55:64" s="286" customFormat="1" ht="12.75">
      <c r="BC74" s="592"/>
      <c r="BI74" s="330"/>
      <c r="BJ74" s="330"/>
      <c r="BK74" s="330"/>
      <c r="BL74" s="330"/>
    </row>
    <row r="75" spans="44:64" s="286" customFormat="1" ht="12.75">
      <c r="AR75" s="284"/>
      <c r="BC75" s="592"/>
      <c r="BI75" s="330"/>
      <c r="BJ75" s="330"/>
      <c r="BK75" s="330"/>
      <c r="BL75" s="330"/>
    </row>
    <row r="76" spans="55:64" s="286" customFormat="1" ht="12.75">
      <c r="BC76" s="592"/>
      <c r="BI76" s="330"/>
      <c r="BJ76" s="330"/>
      <c r="BK76" s="330"/>
      <c r="BL76" s="330"/>
    </row>
    <row r="77" spans="55:64" s="286" customFormat="1" ht="12.75">
      <c r="BC77" s="592"/>
      <c r="BI77" s="330"/>
      <c r="BJ77" s="330"/>
      <c r="BK77" s="330"/>
      <c r="BL77" s="330"/>
    </row>
    <row r="78" spans="55:64" s="286" customFormat="1" ht="12.75">
      <c r="BC78" s="592"/>
      <c r="BI78" s="330"/>
      <c r="BJ78" s="330"/>
      <c r="BK78" s="330"/>
      <c r="BL78" s="330"/>
    </row>
    <row r="79" spans="55:64" s="286" customFormat="1" ht="12.75">
      <c r="BC79" s="592"/>
      <c r="BI79" s="330"/>
      <c r="BJ79" s="330"/>
      <c r="BK79" s="330"/>
      <c r="BL79" s="330"/>
    </row>
    <row r="80" spans="55:64" s="286" customFormat="1" ht="12.75">
      <c r="BC80" s="592"/>
      <c r="BI80" s="330"/>
      <c r="BJ80" s="330"/>
      <c r="BK80" s="330"/>
      <c r="BL80" s="330"/>
    </row>
    <row r="81" spans="55:64" s="286" customFormat="1" ht="12.75">
      <c r="BC81" s="592"/>
      <c r="BI81" s="330"/>
      <c r="BJ81" s="330"/>
      <c r="BK81" s="330"/>
      <c r="BL81" s="330"/>
    </row>
    <row r="82" spans="55:64" s="286" customFormat="1" ht="12.75">
      <c r="BC82" s="592"/>
      <c r="BI82" s="330"/>
      <c r="BJ82" s="330"/>
      <c r="BK82" s="330"/>
      <c r="BL82" s="330"/>
    </row>
    <row r="83" spans="55:64" s="286" customFormat="1" ht="12.75">
      <c r="BC83" s="592"/>
      <c r="BI83" s="330"/>
      <c r="BJ83" s="330"/>
      <c r="BK83" s="330"/>
      <c r="BL83" s="330"/>
    </row>
    <row r="84" spans="55:64" s="286" customFormat="1" ht="12.75">
      <c r="BC84" s="592"/>
      <c r="BI84" s="330"/>
      <c r="BJ84" s="330"/>
      <c r="BK84" s="330"/>
      <c r="BL84" s="330"/>
    </row>
    <row r="85" spans="55:64" s="286" customFormat="1" ht="12.75">
      <c r="BC85" s="592"/>
      <c r="BI85" s="330"/>
      <c r="BJ85" s="330"/>
      <c r="BK85" s="330"/>
      <c r="BL85" s="330"/>
    </row>
    <row r="86" spans="55:64" s="286" customFormat="1" ht="12.75">
      <c r="BC86" s="592"/>
      <c r="BI86" s="330"/>
      <c r="BJ86" s="330"/>
      <c r="BK86" s="330"/>
      <c r="BL86" s="330"/>
    </row>
    <row r="87" spans="55:64" s="286" customFormat="1" ht="12.75">
      <c r="BC87" s="592"/>
      <c r="BI87" s="330"/>
      <c r="BJ87" s="330"/>
      <c r="BK87" s="330"/>
      <c r="BL87" s="330"/>
    </row>
    <row r="88" spans="55:64" s="286" customFormat="1" ht="12.75">
      <c r="BC88" s="592"/>
      <c r="BI88" s="330"/>
      <c r="BJ88" s="330"/>
      <c r="BK88" s="330"/>
      <c r="BL88" s="330"/>
    </row>
    <row r="89" spans="55:64" s="286" customFormat="1" ht="12.75">
      <c r="BC89" s="592"/>
      <c r="BI89" s="330"/>
      <c r="BJ89" s="330"/>
      <c r="BK89" s="330"/>
      <c r="BL89" s="330"/>
    </row>
    <row r="90" spans="55:64" s="286" customFormat="1" ht="12.75">
      <c r="BC90" s="592"/>
      <c r="BI90" s="330"/>
      <c r="BJ90" s="330"/>
      <c r="BK90" s="330"/>
      <c r="BL90" s="330"/>
    </row>
    <row r="91" spans="55:64" s="286" customFormat="1" ht="12.75">
      <c r="BC91" s="592"/>
      <c r="BI91" s="330"/>
      <c r="BJ91" s="330"/>
      <c r="BK91" s="330"/>
      <c r="BL91" s="330"/>
    </row>
    <row r="92" spans="55:64" s="286" customFormat="1" ht="12.75">
      <c r="BC92" s="592"/>
      <c r="BI92" s="330"/>
      <c r="BJ92" s="330"/>
      <c r="BK92" s="330"/>
      <c r="BL92" s="330"/>
    </row>
    <row r="93" spans="55:64" s="286" customFormat="1" ht="12.75">
      <c r="BC93" s="592"/>
      <c r="BI93" s="330"/>
      <c r="BJ93" s="330"/>
      <c r="BK93" s="330"/>
      <c r="BL93" s="330"/>
    </row>
    <row r="94" spans="55:64" s="286" customFormat="1" ht="12.75">
      <c r="BC94" s="592"/>
      <c r="BI94" s="330"/>
      <c r="BJ94" s="330"/>
      <c r="BK94" s="330"/>
      <c r="BL94" s="330"/>
    </row>
    <row r="95" spans="55:64" s="286" customFormat="1" ht="12.75">
      <c r="BC95" s="592"/>
      <c r="BI95" s="330"/>
      <c r="BJ95" s="330"/>
      <c r="BK95" s="330"/>
      <c r="BL95" s="330"/>
    </row>
    <row r="96" spans="55:64" s="286" customFormat="1" ht="12.75">
      <c r="BC96" s="592"/>
      <c r="BI96" s="330"/>
      <c r="BJ96" s="330"/>
      <c r="BK96" s="330"/>
      <c r="BL96" s="330"/>
    </row>
    <row r="97" spans="55:64" s="286" customFormat="1" ht="12.75">
      <c r="BC97" s="592"/>
      <c r="BI97" s="330"/>
      <c r="BJ97" s="330"/>
      <c r="BK97" s="330"/>
      <c r="BL97" s="330"/>
    </row>
    <row r="98" spans="55:64" s="286" customFormat="1" ht="12.75">
      <c r="BC98" s="592"/>
      <c r="BI98" s="330"/>
      <c r="BJ98" s="330"/>
      <c r="BK98" s="330"/>
      <c r="BL98" s="330"/>
    </row>
    <row r="99" spans="55:64" s="286" customFormat="1" ht="12.75">
      <c r="BC99" s="592"/>
      <c r="BI99" s="330"/>
      <c r="BJ99" s="330"/>
      <c r="BK99" s="330"/>
      <c r="BL99" s="330"/>
    </row>
    <row r="100" spans="55:64" s="286" customFormat="1" ht="12.75">
      <c r="BC100" s="592"/>
      <c r="BI100" s="330"/>
      <c r="BJ100" s="330"/>
      <c r="BK100" s="330"/>
      <c r="BL100" s="330"/>
    </row>
    <row r="101" spans="55:64" s="286" customFormat="1" ht="12.75">
      <c r="BC101" s="592"/>
      <c r="BI101" s="330"/>
      <c r="BJ101" s="330"/>
      <c r="BK101" s="330"/>
      <c r="BL101" s="330"/>
    </row>
    <row r="102" spans="55:64" s="286" customFormat="1" ht="12.75">
      <c r="BC102" s="592"/>
      <c r="BI102" s="330"/>
      <c r="BJ102" s="330"/>
      <c r="BK102" s="330"/>
      <c r="BL102" s="330"/>
    </row>
    <row r="103" spans="55:64" s="286" customFormat="1" ht="12.75">
      <c r="BC103" s="592"/>
      <c r="BI103" s="330"/>
      <c r="BJ103" s="330"/>
      <c r="BK103" s="330"/>
      <c r="BL103" s="330"/>
    </row>
    <row r="104" spans="55:64" s="286" customFormat="1" ht="12.75">
      <c r="BC104" s="592"/>
      <c r="BI104" s="330"/>
      <c r="BJ104" s="330"/>
      <c r="BK104" s="330"/>
      <c r="BL104" s="330"/>
    </row>
    <row r="105" spans="55:64" s="286" customFormat="1" ht="12.75">
      <c r="BC105" s="592"/>
      <c r="BI105" s="330"/>
      <c r="BJ105" s="330"/>
      <c r="BK105" s="330"/>
      <c r="BL105" s="330"/>
    </row>
    <row r="106" spans="55:64" s="286" customFormat="1" ht="12.75">
      <c r="BC106" s="592"/>
      <c r="BI106" s="330"/>
      <c r="BJ106" s="330"/>
      <c r="BK106" s="330"/>
      <c r="BL106" s="330"/>
    </row>
    <row r="107" spans="55:64" s="286" customFormat="1" ht="12.75">
      <c r="BC107" s="592"/>
      <c r="BI107" s="330"/>
      <c r="BJ107" s="330"/>
      <c r="BK107" s="330"/>
      <c r="BL107" s="330"/>
    </row>
    <row r="108" spans="55:64" s="286" customFormat="1" ht="12.75">
      <c r="BC108" s="592"/>
      <c r="BI108" s="330"/>
      <c r="BJ108" s="330"/>
      <c r="BK108" s="330"/>
      <c r="BL108" s="330"/>
    </row>
    <row r="109" spans="55:64" s="286" customFormat="1" ht="12.75">
      <c r="BC109" s="592"/>
      <c r="BI109" s="330"/>
      <c r="BJ109" s="330"/>
      <c r="BK109" s="330"/>
      <c r="BL109" s="330"/>
    </row>
    <row r="110" spans="55:64" s="286" customFormat="1" ht="12.75">
      <c r="BC110" s="592"/>
      <c r="BI110" s="330"/>
      <c r="BJ110" s="330"/>
      <c r="BK110" s="330"/>
      <c r="BL110" s="330"/>
    </row>
    <row r="111" spans="55:64" s="125" customFormat="1" ht="13.5" customHeight="1">
      <c r="BC111" s="595"/>
      <c r="BI111" s="330"/>
      <c r="BJ111" s="330"/>
      <c r="BK111" s="330"/>
      <c r="BL111" s="330"/>
    </row>
  </sheetData>
  <sheetProtection sheet="1" objects="1" scenarios="1"/>
  <mergeCells count="94">
    <mergeCell ref="AQ52:AZ52"/>
    <mergeCell ref="AP51:AW51"/>
    <mergeCell ref="AD52:AN52"/>
    <mergeCell ref="Y68:AP68"/>
    <mergeCell ref="AQ68:AZ68"/>
    <mergeCell ref="AG54:AZ55"/>
    <mergeCell ref="W67:AC67"/>
    <mergeCell ref="J57:AZ57"/>
    <mergeCell ref="AG67:AL67"/>
    <mergeCell ref="AO59:AZ59"/>
    <mergeCell ref="AP67:AZ67"/>
    <mergeCell ref="C59:W59"/>
    <mergeCell ref="X59:AD59"/>
    <mergeCell ref="AF59:AM59"/>
    <mergeCell ref="N49:U49"/>
    <mergeCell ref="N50:U50"/>
    <mergeCell ref="C50:E50"/>
    <mergeCell ref="F50:M50"/>
    <mergeCell ref="F49:M49"/>
    <mergeCell ref="C49:E49"/>
    <mergeCell ref="X9:AH9"/>
    <mergeCell ref="T14:AR14"/>
    <mergeCell ref="AP37:AZ37"/>
    <mergeCell ref="AP43:AZ43"/>
    <mergeCell ref="M19:AY19"/>
    <mergeCell ref="I21:AY21"/>
    <mergeCell ref="AF28:AI28"/>
    <mergeCell ref="AF29:AI29"/>
    <mergeCell ref="I10:AX10"/>
    <mergeCell ref="T12:AL12"/>
    <mergeCell ref="X30:AD30"/>
    <mergeCell ref="Z17:AY17"/>
    <mergeCell ref="AF30:AI30"/>
    <mergeCell ref="AL40:AN40"/>
    <mergeCell ref="AP40:AZ40"/>
    <mergeCell ref="AF41:AK41"/>
    <mergeCell ref="S36:Y36"/>
    <mergeCell ref="X29:AD29"/>
    <mergeCell ref="AP38:AZ38"/>
    <mergeCell ref="AP36:AZ36"/>
    <mergeCell ref="AP49:AW49"/>
    <mergeCell ref="AP50:AW50"/>
    <mergeCell ref="AF31:AI31"/>
    <mergeCell ref="S38:Y38"/>
    <mergeCell ref="X31:AD31"/>
    <mergeCell ref="B27:W31"/>
    <mergeCell ref="X28:AD28"/>
    <mergeCell ref="AP39:AZ39"/>
    <mergeCell ref="AL39:AN39"/>
    <mergeCell ref="AF37:AK37"/>
    <mergeCell ref="AF38:AK38"/>
    <mergeCell ref="AF36:AK36"/>
    <mergeCell ref="G43:H43"/>
    <mergeCell ref="M48:V48"/>
    <mergeCell ref="AI43:AO43"/>
    <mergeCell ref="B36:D36"/>
    <mergeCell ref="S39:Y39"/>
    <mergeCell ref="B37:D37"/>
    <mergeCell ref="B38:D38"/>
    <mergeCell ref="S37:Y37"/>
    <mergeCell ref="B39:D39"/>
    <mergeCell ref="F39:I39"/>
    <mergeCell ref="K39:R39"/>
    <mergeCell ref="Z39:AE39"/>
    <mergeCell ref="F36:I36"/>
    <mergeCell ref="F37:I37"/>
    <mergeCell ref="F38:I38"/>
    <mergeCell ref="AF39:AK39"/>
    <mergeCell ref="B41:D41"/>
    <mergeCell ref="F41:I41"/>
    <mergeCell ref="K41:R41"/>
    <mergeCell ref="S41:Y41"/>
    <mergeCell ref="Z41:AE41"/>
    <mergeCell ref="F40:I40"/>
    <mergeCell ref="K40:R40"/>
    <mergeCell ref="S40:Y40"/>
    <mergeCell ref="Z40:AE40"/>
    <mergeCell ref="AP41:AZ41"/>
    <mergeCell ref="AF40:AK40"/>
    <mergeCell ref="A1:A71"/>
    <mergeCell ref="BJ33:BK33"/>
    <mergeCell ref="B1:AZ1"/>
    <mergeCell ref="B71:AZ71"/>
    <mergeCell ref="BA1:BA71"/>
    <mergeCell ref="AL42:AN42"/>
    <mergeCell ref="AP42:AZ42"/>
    <mergeCell ref="B42:D42"/>
    <mergeCell ref="B40:D40"/>
    <mergeCell ref="K42:R42"/>
    <mergeCell ref="S42:Y42"/>
    <mergeCell ref="Z42:AE42"/>
    <mergeCell ref="AF42:AK42"/>
    <mergeCell ref="AL41:AN41"/>
    <mergeCell ref="F42:I42"/>
  </mergeCells>
  <printOptions horizontalCentered="1"/>
  <pageMargins left="1.1023622047244095" right="0.11811023622047245" top="0.15748031496062992" bottom="0.15748031496062992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omann</dc:creator>
  <cp:keywords/>
  <dc:description/>
  <cp:lastModifiedBy>PC</cp:lastModifiedBy>
  <cp:lastPrinted>2019-08-15T17:58:14Z</cp:lastPrinted>
  <dcterms:created xsi:type="dcterms:W3CDTF">2002-05-15T17:10:16Z</dcterms:created>
  <dcterms:modified xsi:type="dcterms:W3CDTF">2021-10-05T02:55:33Z</dcterms:modified>
  <cp:category/>
  <cp:version/>
  <cp:contentType/>
  <cp:contentStatus/>
</cp:coreProperties>
</file>